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Dokumenty\opravy, akce pod smlouvama, projekty, soutěže\veřejné zakázky, soutěže\Soutěže\2026\opravy CH\výkazy výměr\"/>
    </mc:Choice>
  </mc:AlternateContent>
  <bookViews>
    <workbookView xWindow="0" yWindow="0" windowWidth="28800" windowHeight="12180"/>
  </bookViews>
  <sheets>
    <sheet name="Rekapitulace stavby" sheetId="1" r:id="rId1"/>
    <sheet name="Mesto2604 - Oprava chodní..." sheetId="2" r:id="rId2"/>
    <sheet name="Seznam figur" sheetId="3" r:id="rId3"/>
  </sheets>
  <definedNames>
    <definedName name="_xlnm._FilterDatabase" localSheetId="1" hidden="1">'Mesto2604 - Oprava chodní...'!$C$121:$K$247</definedName>
    <definedName name="_xlnm.Print_Titles" localSheetId="1">'Mesto2604 - Oprava chodní...'!$121:$121</definedName>
    <definedName name="_xlnm.Print_Titles" localSheetId="0">'Rekapitulace stavby'!$92:$92</definedName>
    <definedName name="_xlnm.Print_Titles" localSheetId="2">'Seznam figur'!$9:$9</definedName>
    <definedName name="_xlnm.Print_Area" localSheetId="1">'Mesto2604 - Oprava chodní...'!$C$4:$J$76,'Mesto2604 - Oprava chodní...'!$C$82:$J$105,'Mesto2604 - Oprava chodní...'!$C$111:$K$247</definedName>
    <definedName name="_xlnm.Print_Area" localSheetId="0">'Rekapitulace stavby'!$D$4:$AO$76,'Rekapitulace stavby'!$C$82:$AQ$96</definedName>
    <definedName name="_xlnm.Print_Area" localSheetId="2">'Seznam figur'!$C$4:$G$20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3" l="1"/>
  <c r="BK246" i="2"/>
  <c r="BI246" i="2"/>
  <c r="BH246" i="2"/>
  <c r="BG246" i="2"/>
  <c r="BF246" i="2"/>
  <c r="BE246" i="2"/>
  <c r="T246" i="2"/>
  <c r="R246" i="2"/>
  <c r="P246" i="2"/>
  <c r="J246" i="2"/>
  <c r="BK245" i="2"/>
  <c r="T245" i="2"/>
  <c r="R245" i="2"/>
  <c r="P245" i="2"/>
  <c r="J245" i="2"/>
  <c r="BK243" i="2"/>
  <c r="BI243" i="2"/>
  <c r="BH243" i="2"/>
  <c r="BG243" i="2"/>
  <c r="BF243" i="2"/>
  <c r="BE243" i="2"/>
  <c r="T243" i="2"/>
  <c r="R243" i="2"/>
  <c r="P243" i="2"/>
  <c r="J243" i="2"/>
  <c r="BK242" i="2"/>
  <c r="T242" i="2"/>
  <c r="R242" i="2"/>
  <c r="P242" i="2"/>
  <c r="J242" i="2"/>
  <c r="BK240" i="2"/>
  <c r="BI240" i="2"/>
  <c r="BH240" i="2"/>
  <c r="BG240" i="2"/>
  <c r="BF240" i="2"/>
  <c r="BE240" i="2"/>
  <c r="T240" i="2"/>
  <c r="R240" i="2"/>
  <c r="P240" i="2"/>
  <c r="J240" i="2"/>
  <c r="BK238" i="2"/>
  <c r="BI238" i="2"/>
  <c r="BH238" i="2"/>
  <c r="BG238" i="2"/>
  <c r="BF238" i="2"/>
  <c r="BE238" i="2"/>
  <c r="T238" i="2"/>
  <c r="R238" i="2"/>
  <c r="P238" i="2"/>
  <c r="J238" i="2"/>
  <c r="BK237" i="2"/>
  <c r="T237" i="2"/>
  <c r="R237" i="2"/>
  <c r="P237" i="2"/>
  <c r="J237" i="2"/>
  <c r="BK236" i="2"/>
  <c r="T236" i="2"/>
  <c r="R236" i="2"/>
  <c r="P236" i="2"/>
  <c r="J236" i="2"/>
  <c r="BK234" i="2"/>
  <c r="BI234" i="2"/>
  <c r="BH234" i="2"/>
  <c r="BG234" i="2"/>
  <c r="BF234" i="2"/>
  <c r="BE234" i="2"/>
  <c r="T234" i="2"/>
  <c r="R234" i="2"/>
  <c r="P234" i="2"/>
  <c r="J234" i="2"/>
  <c r="BK233" i="2"/>
  <c r="T233" i="2"/>
  <c r="R233" i="2"/>
  <c r="P233" i="2"/>
  <c r="J233" i="2"/>
  <c r="BK231" i="2"/>
  <c r="BI231" i="2"/>
  <c r="BH231" i="2"/>
  <c r="BG231" i="2"/>
  <c r="BF231" i="2"/>
  <c r="BE231" i="2"/>
  <c r="T231" i="2"/>
  <c r="R231" i="2"/>
  <c r="P231" i="2"/>
  <c r="J231" i="2"/>
  <c r="BK229" i="2"/>
  <c r="BI229" i="2"/>
  <c r="BH229" i="2"/>
  <c r="BG229" i="2"/>
  <c r="BF229" i="2"/>
  <c r="BE229" i="2"/>
  <c r="T229" i="2"/>
  <c r="R229" i="2"/>
  <c r="P229" i="2"/>
  <c r="J229" i="2"/>
  <c r="BK227" i="2"/>
  <c r="BI227" i="2"/>
  <c r="BH227" i="2"/>
  <c r="BG227" i="2"/>
  <c r="BF227" i="2"/>
  <c r="BE227" i="2"/>
  <c r="T227" i="2"/>
  <c r="R227" i="2"/>
  <c r="P227" i="2"/>
  <c r="J227" i="2"/>
  <c r="BK225" i="2"/>
  <c r="BI225" i="2"/>
  <c r="BH225" i="2"/>
  <c r="BG225" i="2"/>
  <c r="BF225" i="2"/>
  <c r="BE225" i="2"/>
  <c r="T225" i="2"/>
  <c r="R225" i="2"/>
  <c r="P225" i="2"/>
  <c r="J225" i="2"/>
  <c r="BK223" i="2"/>
  <c r="BI223" i="2"/>
  <c r="BH223" i="2"/>
  <c r="BG223" i="2"/>
  <c r="BF223" i="2"/>
  <c r="BE223" i="2"/>
  <c r="T223" i="2"/>
  <c r="R223" i="2"/>
  <c r="P223" i="2"/>
  <c r="J223" i="2"/>
  <c r="BK220" i="2"/>
  <c r="BI220" i="2"/>
  <c r="BH220" i="2"/>
  <c r="BG220" i="2"/>
  <c r="BF220" i="2"/>
  <c r="BE220" i="2"/>
  <c r="T220" i="2"/>
  <c r="R220" i="2"/>
  <c r="P220" i="2"/>
  <c r="J220" i="2"/>
  <c r="BK217" i="2"/>
  <c r="BI217" i="2"/>
  <c r="BH217" i="2"/>
  <c r="BG217" i="2"/>
  <c r="BF217" i="2"/>
  <c r="BE217" i="2"/>
  <c r="T217" i="2"/>
  <c r="R217" i="2"/>
  <c r="P217" i="2"/>
  <c r="J217" i="2"/>
  <c r="BK214" i="2"/>
  <c r="BI214" i="2"/>
  <c r="BH214" i="2"/>
  <c r="BG214" i="2"/>
  <c r="BF214" i="2"/>
  <c r="BE214" i="2"/>
  <c r="T214" i="2"/>
  <c r="R214" i="2"/>
  <c r="P214" i="2"/>
  <c r="J214" i="2"/>
  <c r="BK211" i="2"/>
  <c r="BI211" i="2"/>
  <c r="BH211" i="2"/>
  <c r="BG211" i="2"/>
  <c r="BF211" i="2"/>
  <c r="BE211" i="2"/>
  <c r="T211" i="2"/>
  <c r="R211" i="2"/>
  <c r="P211" i="2"/>
  <c r="J211" i="2"/>
  <c r="BK210" i="2"/>
  <c r="T210" i="2"/>
  <c r="R210" i="2"/>
  <c r="P210" i="2"/>
  <c r="J210" i="2"/>
  <c r="BK208" i="2"/>
  <c r="BI208" i="2"/>
  <c r="BH208" i="2"/>
  <c r="BG208" i="2"/>
  <c r="BF208" i="2"/>
  <c r="BE208" i="2"/>
  <c r="T208" i="2"/>
  <c r="R208" i="2"/>
  <c r="P208" i="2"/>
  <c r="J208" i="2"/>
  <c r="BK203" i="2"/>
  <c r="BI203" i="2"/>
  <c r="BH203" i="2"/>
  <c r="BG203" i="2"/>
  <c r="BF203" i="2"/>
  <c r="BE203" i="2"/>
  <c r="T203" i="2"/>
  <c r="R203" i="2"/>
  <c r="P203" i="2"/>
  <c r="J203" i="2"/>
  <c r="BK201" i="2"/>
  <c r="BI201" i="2"/>
  <c r="BH201" i="2"/>
  <c r="BG201" i="2"/>
  <c r="BF201" i="2"/>
  <c r="BE201" i="2"/>
  <c r="T201" i="2"/>
  <c r="R201" i="2"/>
  <c r="P201" i="2"/>
  <c r="J201" i="2"/>
  <c r="BK198" i="2"/>
  <c r="BI198" i="2"/>
  <c r="BH198" i="2"/>
  <c r="BG198" i="2"/>
  <c r="BF198" i="2"/>
  <c r="BE198" i="2"/>
  <c r="T198" i="2"/>
  <c r="R198" i="2"/>
  <c r="P198" i="2"/>
  <c r="J198" i="2"/>
  <c r="BK195" i="2"/>
  <c r="BI195" i="2"/>
  <c r="BH195" i="2"/>
  <c r="BG195" i="2"/>
  <c r="BF195" i="2"/>
  <c r="BE195" i="2"/>
  <c r="T195" i="2"/>
  <c r="R195" i="2"/>
  <c r="P195" i="2"/>
  <c r="J195" i="2"/>
  <c r="BK192" i="2"/>
  <c r="BI192" i="2"/>
  <c r="BH192" i="2"/>
  <c r="BG192" i="2"/>
  <c r="BF192" i="2"/>
  <c r="BE192" i="2"/>
  <c r="T192" i="2"/>
  <c r="R192" i="2"/>
  <c r="P192" i="2"/>
  <c r="J192" i="2"/>
  <c r="BK189" i="2"/>
  <c r="BI189" i="2"/>
  <c r="BH189" i="2"/>
  <c r="BG189" i="2"/>
  <c r="BF189" i="2"/>
  <c r="BE189" i="2"/>
  <c r="T189" i="2"/>
  <c r="R189" i="2"/>
  <c r="P189" i="2"/>
  <c r="J189" i="2"/>
  <c r="BK187" i="2"/>
  <c r="BI187" i="2"/>
  <c r="BH187" i="2"/>
  <c r="BG187" i="2"/>
  <c r="BF187" i="2"/>
  <c r="BE187" i="2"/>
  <c r="T187" i="2"/>
  <c r="R187" i="2"/>
  <c r="P187" i="2"/>
  <c r="J187" i="2"/>
  <c r="BK186" i="2"/>
  <c r="T186" i="2"/>
  <c r="R186" i="2"/>
  <c r="P186" i="2"/>
  <c r="J186" i="2"/>
  <c r="BK184" i="2"/>
  <c r="BI184" i="2"/>
  <c r="BH184" i="2"/>
  <c r="BG184" i="2"/>
  <c r="BF184" i="2"/>
  <c r="BE184" i="2"/>
  <c r="T184" i="2"/>
  <c r="R184" i="2"/>
  <c r="P184" i="2"/>
  <c r="J184" i="2"/>
  <c r="BK182" i="2"/>
  <c r="BI182" i="2"/>
  <c r="BH182" i="2"/>
  <c r="BG182" i="2"/>
  <c r="BF182" i="2"/>
  <c r="BE182" i="2"/>
  <c r="T182" i="2"/>
  <c r="R182" i="2"/>
  <c r="P182" i="2"/>
  <c r="J182" i="2"/>
  <c r="BK179" i="2"/>
  <c r="BI179" i="2"/>
  <c r="BH179" i="2"/>
  <c r="BG179" i="2"/>
  <c r="BF179" i="2"/>
  <c r="BE179" i="2"/>
  <c r="T179" i="2"/>
  <c r="R179" i="2"/>
  <c r="P179" i="2"/>
  <c r="J179" i="2"/>
  <c r="BK176" i="2"/>
  <c r="BI176" i="2"/>
  <c r="BH176" i="2"/>
  <c r="BG176" i="2"/>
  <c r="BF176" i="2"/>
  <c r="BE176" i="2"/>
  <c r="T176" i="2"/>
  <c r="R176" i="2"/>
  <c r="P176" i="2"/>
  <c r="J176" i="2"/>
  <c r="BK170" i="2"/>
  <c r="BI170" i="2"/>
  <c r="BH170" i="2"/>
  <c r="BG170" i="2"/>
  <c r="BF170" i="2"/>
  <c r="BE170" i="2"/>
  <c r="T170" i="2"/>
  <c r="R170" i="2"/>
  <c r="P170" i="2"/>
  <c r="J170" i="2"/>
  <c r="BK168" i="2"/>
  <c r="BI168" i="2"/>
  <c r="BH168" i="2"/>
  <c r="BG168" i="2"/>
  <c r="BF168" i="2"/>
  <c r="BE168" i="2"/>
  <c r="T168" i="2"/>
  <c r="R168" i="2"/>
  <c r="P168" i="2"/>
  <c r="J168" i="2"/>
  <c r="BK166" i="2"/>
  <c r="BI166" i="2"/>
  <c r="BH166" i="2"/>
  <c r="BG166" i="2"/>
  <c r="BF166" i="2"/>
  <c r="BE166" i="2"/>
  <c r="T166" i="2"/>
  <c r="R166" i="2"/>
  <c r="P166" i="2"/>
  <c r="J166" i="2"/>
  <c r="BK163" i="2"/>
  <c r="BI163" i="2"/>
  <c r="BH163" i="2"/>
  <c r="BG163" i="2"/>
  <c r="BF163" i="2"/>
  <c r="BE163" i="2"/>
  <c r="T163" i="2"/>
  <c r="R163" i="2"/>
  <c r="P163" i="2"/>
  <c r="J163" i="2"/>
  <c r="BK159" i="2"/>
  <c r="BI159" i="2"/>
  <c r="BH159" i="2"/>
  <c r="BG159" i="2"/>
  <c r="BF159" i="2"/>
  <c r="BE159" i="2"/>
  <c r="T159" i="2"/>
  <c r="R159" i="2"/>
  <c r="P159" i="2"/>
  <c r="J159" i="2"/>
  <c r="BK154" i="2"/>
  <c r="BI154" i="2"/>
  <c r="BH154" i="2"/>
  <c r="BG154" i="2"/>
  <c r="BF154" i="2"/>
  <c r="BE154" i="2"/>
  <c r="T154" i="2"/>
  <c r="R154" i="2"/>
  <c r="P154" i="2"/>
  <c r="J154" i="2"/>
  <c r="BK150" i="2"/>
  <c r="BI150" i="2"/>
  <c r="BH150" i="2"/>
  <c r="BG150" i="2"/>
  <c r="BF150" i="2"/>
  <c r="BE150" i="2"/>
  <c r="T150" i="2"/>
  <c r="R150" i="2"/>
  <c r="P150" i="2"/>
  <c r="J150" i="2"/>
  <c r="BK148" i="2"/>
  <c r="BI148" i="2"/>
  <c r="BH148" i="2"/>
  <c r="BG148" i="2"/>
  <c r="BF148" i="2"/>
  <c r="BE148" i="2"/>
  <c r="T148" i="2"/>
  <c r="R148" i="2"/>
  <c r="P148" i="2"/>
  <c r="J148" i="2"/>
  <c r="BK146" i="2"/>
  <c r="BI146" i="2"/>
  <c r="BH146" i="2"/>
  <c r="BG146" i="2"/>
  <c r="BF146" i="2"/>
  <c r="BE146" i="2"/>
  <c r="T146" i="2"/>
  <c r="R146" i="2"/>
  <c r="P146" i="2"/>
  <c r="J146" i="2"/>
  <c r="BK140" i="2"/>
  <c r="BI140" i="2"/>
  <c r="BH140" i="2"/>
  <c r="BG140" i="2"/>
  <c r="BF140" i="2"/>
  <c r="BE140" i="2"/>
  <c r="T140" i="2"/>
  <c r="R140" i="2"/>
  <c r="P140" i="2"/>
  <c r="J140" i="2"/>
  <c r="BK139" i="2"/>
  <c r="T139" i="2"/>
  <c r="R139" i="2"/>
  <c r="P139" i="2"/>
  <c r="J139" i="2"/>
  <c r="BK137" i="2"/>
  <c r="BI137" i="2"/>
  <c r="BH137" i="2"/>
  <c r="BG137" i="2"/>
  <c r="BF137" i="2"/>
  <c r="BE137" i="2"/>
  <c r="T137" i="2"/>
  <c r="R137" i="2"/>
  <c r="P137" i="2"/>
  <c r="J137" i="2"/>
  <c r="BK135" i="2"/>
  <c r="BI135" i="2"/>
  <c r="BH135" i="2"/>
  <c r="BG135" i="2"/>
  <c r="BF135" i="2"/>
  <c r="BE135" i="2"/>
  <c r="T135" i="2"/>
  <c r="R135" i="2"/>
  <c r="P135" i="2"/>
  <c r="J135" i="2"/>
  <c r="BK133" i="2"/>
  <c r="BI133" i="2"/>
  <c r="BH133" i="2"/>
  <c r="BG133" i="2"/>
  <c r="BF133" i="2"/>
  <c r="BE133" i="2"/>
  <c r="T133" i="2"/>
  <c r="R133" i="2"/>
  <c r="P133" i="2"/>
  <c r="J133" i="2"/>
  <c r="BK131" i="2"/>
  <c r="BI131" i="2"/>
  <c r="BH131" i="2"/>
  <c r="BG131" i="2"/>
  <c r="BF131" i="2"/>
  <c r="BE131" i="2"/>
  <c r="T131" i="2"/>
  <c r="R131" i="2"/>
  <c r="P131" i="2"/>
  <c r="J131" i="2"/>
  <c r="BK129" i="2"/>
  <c r="BI129" i="2"/>
  <c r="BH129" i="2"/>
  <c r="BG129" i="2"/>
  <c r="BF129" i="2"/>
  <c r="BE129" i="2"/>
  <c r="T129" i="2"/>
  <c r="R129" i="2"/>
  <c r="P129" i="2"/>
  <c r="J129" i="2"/>
  <c r="BK127" i="2"/>
  <c r="BI127" i="2"/>
  <c r="BH127" i="2"/>
  <c r="BG127" i="2"/>
  <c r="BF127" i="2"/>
  <c r="BE127" i="2"/>
  <c r="T127" i="2"/>
  <c r="R127" i="2"/>
  <c r="P127" i="2"/>
  <c r="J127" i="2"/>
  <c r="BK125" i="2"/>
  <c r="BI125" i="2"/>
  <c r="BH125" i="2"/>
  <c r="BG125" i="2"/>
  <c r="BF125" i="2"/>
  <c r="BE125" i="2"/>
  <c r="T125" i="2"/>
  <c r="R125" i="2"/>
  <c r="P125" i="2"/>
  <c r="J125" i="2"/>
  <c r="BK124" i="2"/>
  <c r="T124" i="2"/>
  <c r="R124" i="2"/>
  <c r="P124" i="2"/>
  <c r="J124" i="2"/>
  <c r="BK123" i="2"/>
  <c r="T123" i="2"/>
  <c r="R123" i="2"/>
  <c r="P123" i="2"/>
  <c r="J123" i="2"/>
  <c r="BK122" i="2"/>
  <c r="T122" i="2"/>
  <c r="R122" i="2"/>
  <c r="P122" i="2"/>
  <c r="J122" i="2"/>
  <c r="J119" i="2"/>
  <c r="F119" i="2"/>
  <c r="J118" i="2"/>
  <c r="F118" i="2"/>
  <c r="J116" i="2"/>
  <c r="F116" i="2"/>
  <c r="E114" i="2"/>
  <c r="J104" i="2"/>
  <c r="J103" i="2"/>
  <c r="J102" i="2"/>
  <c r="J101" i="2"/>
  <c r="J100" i="2"/>
  <c r="J99" i="2"/>
  <c r="J98" i="2"/>
  <c r="J97" i="2"/>
  <c r="J96" i="2"/>
  <c r="J95" i="2"/>
  <c r="J94" i="2"/>
  <c r="J90" i="2"/>
  <c r="F90" i="2"/>
  <c r="J89" i="2"/>
  <c r="F89" i="2"/>
  <c r="J87" i="2"/>
  <c r="F87" i="2"/>
  <c r="E85" i="2"/>
  <c r="J37" i="2"/>
  <c r="J35" i="2"/>
  <c r="F35" i="2"/>
  <c r="J34" i="2"/>
  <c r="F34" i="2"/>
  <c r="J33" i="2"/>
  <c r="F33" i="2"/>
  <c r="J32" i="2"/>
  <c r="F32" i="2"/>
  <c r="J31" i="2"/>
  <c r="F31" i="2"/>
  <c r="J28" i="2"/>
  <c r="J19" i="2"/>
  <c r="E19" i="2"/>
  <c r="J18" i="2"/>
  <c r="J16" i="2"/>
  <c r="E16" i="2"/>
  <c r="J15" i="2"/>
  <c r="J10" i="2"/>
  <c r="BD95" i="1"/>
  <c r="BC95" i="1"/>
  <c r="BB95" i="1"/>
  <c r="BA95" i="1"/>
  <c r="AZ95" i="1"/>
  <c r="AY95" i="1"/>
  <c r="AX95" i="1"/>
  <c r="AW95" i="1"/>
  <c r="AV95" i="1"/>
  <c r="AU95" i="1"/>
  <c r="AT95" i="1"/>
  <c r="AN95" i="1"/>
  <c r="AG95" i="1"/>
  <c r="BD94" i="1"/>
  <c r="BC94" i="1"/>
  <c r="BB94" i="1"/>
  <c r="BA94" i="1"/>
  <c r="AZ94" i="1"/>
  <c r="AY94" i="1"/>
  <c r="AX94" i="1"/>
  <c r="AW94" i="1"/>
  <c r="AV94" i="1"/>
  <c r="AU94" i="1"/>
  <c r="AT94" i="1"/>
  <c r="AS94" i="1"/>
  <c r="AN94" i="1"/>
  <c r="AG94" i="1"/>
  <c r="AM90" i="1"/>
  <c r="L90" i="1"/>
  <c r="AM89" i="1"/>
  <c r="L89" i="1"/>
  <c r="AM87" i="1"/>
  <c r="L87" i="1"/>
  <c r="L85" i="1"/>
  <c r="L84" i="1"/>
  <c r="AK35" i="1"/>
  <c r="W33" i="1"/>
  <c r="W32" i="1"/>
  <c r="W31" i="1"/>
  <c r="AK30" i="1"/>
  <c r="W30" i="1"/>
  <c r="AK29" i="1"/>
  <c r="W29" i="1"/>
  <c r="AK26" i="1"/>
</calcChain>
</file>

<file path=xl/sharedStrings.xml><?xml version="1.0" encoding="utf-8"?>
<sst xmlns="http://schemas.openxmlformats.org/spreadsheetml/2006/main" count="1439" uniqueCount="370">
  <si>
    <t>Export Komplet</t>
  </si>
  <si>
    <t/>
  </si>
  <si>
    <t>2.0</t>
  </si>
  <si>
    <t>False</t>
  </si>
  <si>
    <t>{b8244fdf-96a9-40b0-9253-76157aec0403}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</si>
  <si>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</si>
  <si>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</si>
  <si>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</si>
  <si>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</si>
  <si>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</si>
  <si>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</si>
  <si>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</si>
  <si>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</si>
  <si>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</si>
  <si>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Mesto2604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</si>
  <si>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</si>
  <si>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</si>
  <si>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chodníku ul. Kraiczova (mezi 1.máje/Králova)</t>
  </si>
  <si>
    <t>KSO:</t>
  </si>
  <si>
    <t>CC-CZ:</t>
  </si>
  <si>
    <t>Místo:</t>
  </si>
  <si>
    <t>Valašské Meziříčí</t>
  </si>
  <si>
    <t>Datum:</t>
  </si>
  <si>
    <t>3. 2. 2026</t>
  </si>
  <si>
    <t>Zadavatel:</t>
  </si>
  <si>
    <t>IČ:</t>
  </si>
  <si>
    <t>Město Valašské Meziříčí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</si>
  <si>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</si>
  <si>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</si>
  <si>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</si>
  <si>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</si>
  <si>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</si>
  <si>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</si>
  <si>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</si>
  <si>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Fajfrová Irena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</si>
  <si>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</si>
  <si>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</si>
  <si>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</si>
  <si>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</si>
  <si>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</si>
  <si>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</si>
  <si>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</si>
  <si>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</si>
  <si>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</si>
  <si>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</si>
  <si>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</si>
  <si>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</si>
  <si>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</si>
  <si>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</si>
  <si>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</si>
  <si>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</si>
  <si>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</si>
  <si>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</si>
  <si>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</si>
  <si>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</si>
  <si>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</si>
  <si>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</si>
  <si>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</si>
  <si>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</si>
  <si>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</si>
  <si>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</si>
  <si>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</si>
  <si>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</si>
  <si>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</si>
  <si>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</si>
  <si>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</si>
  <si>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</si>
  <si>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</si>
  <si>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</si>
  <si>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</si>
  <si>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</si>
  <si>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</si>
  <si>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</si>
  <si>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</si>
  <si>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</si>
  <si>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</si>
  <si>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</si>
  <si>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</si>
  <si>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</si>
  <si>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</si>
  <si>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</si>
  <si>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</si>
  <si>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</si>
  <si>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sut</t>
  </si>
  <si>
    <t>25,876</t>
  </si>
  <si>
    <t>2</t>
  </si>
  <si>
    <t>sut1</t>
  </si>
  <si>
    <t>17,22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</si>
  <si>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</si>
  <si>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</si>
  <si>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</si>
  <si>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</si>
  <si>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</si>
  <si>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</si>
  <si>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</si>
  <si>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</si>
  <si>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</si>
  <si>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</si>
  <si>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</si>
  <si>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</si>
  <si>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</si>
  <si>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</si>
  <si>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</si>
  <si>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</si>
  <si>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</si>
  <si>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</si>
  <si>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</si>
  <si>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</si>
  <si>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</si>
  <si>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</si>
  <si>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</si>
  <si>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</si>
  <si>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</si>
  <si>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</si>
  <si>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</si>
  <si>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</si>
  <si>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</si>
  <si>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</si>
  <si>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</si>
  <si>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</si>
  <si>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</si>
  <si>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</si>
  <si>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113106142</t>
  </si>
  <si>
    <t>Rozebrání dlažeb z betonových nebo kamenných dlaždic komunikací pro pěší strojně pl přes 50 m2</t>
  </si>
  <si>
    <t>m2</t>
  </si>
  <si>
    <t>CS ÚRS 2026 01</t>
  </si>
  <si>
    <t>4</t>
  </si>
  <si>
    <t>-1748035690</t>
  </si>
  <si>
    <t>PP</t>
  </si>
  <si>
    <t>Rozebrání dlažeb komunikací pro pěší s přemístěním hmot na skládku na vzdálenost do 3 m nebo s naložením na dopravní prostředek s ložem z kameniva nebo živice a s jakoukoliv výplní spár strojně plochy jednotlivě přes 50 m2 z betonových nebo kameninových dlaždic, desek nebo tvarovek</t>
  </si>
  <si>
    <t>113107161</t>
  </si>
  <si>
    <t>Odstranění podkladu z kameniva drceného tl do 100 mm strojně pl přes 50 do 200 m2</t>
  </si>
  <si>
    <t>-1553111456</t>
  </si>
  <si>
    <t>Odstranění podkladů nebo krytů strojně plochy jednotlivě přes 50 m2 do 200 m2 s přemístěním hmot na skládku na vzdálenost do 20 m nebo s naložením na dopravní prostředek z kameniva hrubého drceného, o tl. vrstvy do 100 mm</t>
  </si>
  <si>
    <t>3</t>
  </si>
  <si>
    <t>113107341</t>
  </si>
  <si>
    <t>Odstranění podkladu živičného tl 50 mm strojně pl do 50 m2</t>
  </si>
  <si>
    <t>-1580812452</t>
  </si>
  <si>
    <t>Odstranění podkladů nebo krytů strojně plochy jednotlivě do 50 m2 s přemístěním hmot na skládku na vzdálenost do 3 m nebo s naložením na dopravní prostředek živičných, o tl. vrstvy do 50 mm</t>
  </si>
  <si>
    <t>113202111</t>
  </si>
  <si>
    <t>Vytrhání obrub krajníků obrubníků stojatých</t>
  </si>
  <si>
    <t>m</t>
  </si>
  <si>
    <t>947243011</t>
  </si>
  <si>
    <t>Vytrhání obrub s vybouráním lože, s přemístěním hmot na skládku na vzdálenost do 3 m nebo s naložením na dopravní prostředek z krajníků nebo obrubníků stojatých</t>
  </si>
  <si>
    <t>5</t>
  </si>
  <si>
    <t>119003211</t>
  </si>
  <si>
    <t>Mobilní plotová zábrana s reflexním pásem výšky do 1,5 m pro zabezpečení výkopu zřízení</t>
  </si>
  <si>
    <t>-731968821</t>
  </si>
  <si>
    <t>Pomocné konstrukce při zabezpečení výkopu svislé ocelové mobilní oplocení, výšky do 1,5 m panely s reflexními signalizačními pruhy zřízení</t>
  </si>
  <si>
    <t>6</t>
  </si>
  <si>
    <t>119003212</t>
  </si>
  <si>
    <t>Mobilní plotová zábrana s reflexním pásem výšky do 1,5 m pro zabezpečení výkopu odstranění</t>
  </si>
  <si>
    <t>-1567811839</t>
  </si>
  <si>
    <t>Pomocné konstrukce při zabezpečení výkopu svislé ocelové mobilní oplocení, výšky do 1,5 m panely s reflexními signalizačními pruhy odstranění</t>
  </si>
  <si>
    <t>7</t>
  </si>
  <si>
    <t>181951112</t>
  </si>
  <si>
    <t>Úprava pláně v hornině třídy těžitelnosti I skupiny 1 až 3 se zhutněním strojně</t>
  </si>
  <si>
    <t>1587825662</t>
  </si>
  <si>
    <t>Úprava pláně vyrovnáním výškových rozdílů strojně v hornině třídy těžitelnosti I, skupiny 1 až 3 se zhutněním</t>
  </si>
  <si>
    <t>Komunikace pozemní</t>
  </si>
  <si>
    <t>8</t>
  </si>
  <si>
    <t>564831011</t>
  </si>
  <si>
    <t>Podklad ze štěrkodrtě ŠD plochy do 100 m2 tl 100 mm</t>
  </si>
  <si>
    <t>1626872625</t>
  </si>
  <si>
    <t>Podklad ze štěrkodrti ŠD s rozprostřením a zhutněním plochy jednotlivě do 100 m2, po zhutnění tl. 100 mm</t>
  </si>
  <si>
    <t>VV</t>
  </si>
  <si>
    <t>pod obrubník</t>
  </si>
  <si>
    <t>84*0,45</t>
  </si>
  <si>
    <t>82*0,15</t>
  </si>
  <si>
    <t>Součet</t>
  </si>
  <si>
    <t>9</t>
  </si>
  <si>
    <t>564851111</t>
  </si>
  <si>
    <t>Podklad ze štěrkodrtě ŠD plochy přes 100 m2 tl 150 mm</t>
  </si>
  <si>
    <t>-425004915</t>
  </si>
  <si>
    <t>Podklad ze štěrkodrti ŠD s rozprostřením a zhutněním plochy přes 100 m2, po zhutnění tl. 150 mm</t>
  </si>
  <si>
    <t>10</t>
  </si>
  <si>
    <t>573231111</t>
  </si>
  <si>
    <t>Postřik živičný spojovací ze silniční emulze v množství 0,70 kg/m2</t>
  </si>
  <si>
    <t>-273601127</t>
  </si>
  <si>
    <t>Postřik spojovací PS bez posypu kamenivem ze silniční emulze, v množství 0,70 kg/m2</t>
  </si>
  <si>
    <t>11</t>
  </si>
  <si>
    <t>577144011</t>
  </si>
  <si>
    <t>Asfaltový beton vrstva obrusná ACO 11+ tř. I tl 50 mm š do 1,5 m z nemodifikovaného asfaltu</t>
  </si>
  <si>
    <t>-1029337400</t>
  </si>
  <si>
    <t>Asfaltový beton vrstva obrusná ACO 11 z nemodifikovaného asfaltu s rozprostřením a se zhutněním ACO 11+ v pruhu šířky do 1,5 m, po zhutnění tl. 50 mm</t>
  </si>
  <si>
    <t>dopojení k obrubě</t>
  </si>
  <si>
    <t>42</t>
  </si>
  <si>
    <t>596211111</t>
  </si>
  <si>
    <t>Kladení zámkové dlažby komunikací pro pěší ručně tl 60 mm skupiny A pl přes 50 do 100 m2</t>
  </si>
  <si>
    <t>-827449630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</si>
  <si>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50 do 100 m2</t>
  </si>
  <si>
    <t>"přírodní"   91</t>
  </si>
  <si>
    <t>"slepecká"  1,2</t>
  </si>
  <si>
    <t>13</t>
  </si>
  <si>
    <t>M</t>
  </si>
  <si>
    <t>PSB.14010300</t>
  </si>
  <si>
    <t>HOLLAND I (Hladký Přírodní) 200x100x60</t>
  </si>
  <si>
    <t>-1787508146</t>
  </si>
  <si>
    <t>91</t>
  </si>
  <si>
    <t>91*1,01 'Přepočtené koeficientem množství</t>
  </si>
  <si>
    <t>14</t>
  </si>
  <si>
    <t>PSB.14016001</t>
  </si>
  <si>
    <t>HOLLAND I SLP skladba pro nevidomé 200x100x60</t>
  </si>
  <si>
    <t>1246523442</t>
  </si>
  <si>
    <t>1,2*1,01 'Přepočtené koeficientem množství</t>
  </si>
  <si>
    <t>15</t>
  </si>
  <si>
    <t>596211114</t>
  </si>
  <si>
    <t>Příplatek za kombinaci dvou barev u kladení betonových dlažeb komunikací pro pěší ručně tl 60 mm skupiny A</t>
  </si>
  <si>
    <t>1833268966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</si>
  <si>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Příplatek k cenám za dlažbu z prvků dvou barev</t>
  </si>
  <si>
    <t>16</t>
  </si>
  <si>
    <t>596211115.1</t>
  </si>
  <si>
    <t>Napojení na stávající chodník</t>
  </si>
  <si>
    <t>1266158460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</si>
  <si>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Příplatek k cenám za dlažbu z prvků více než dvou barev</t>
  </si>
  <si>
    <t>17</t>
  </si>
  <si>
    <t>596211210</t>
  </si>
  <si>
    <t>Kladení zámkové dlažby komunikací pro pěší ručně tl 80 mm skupiny A pl do 50 m2</t>
  </si>
  <si>
    <t>915874679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</si>
  <si>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do 50 m2</t>
  </si>
  <si>
    <t>vjezdy</t>
  </si>
  <si>
    <t>"přírodní"   25,0</t>
  </si>
  <si>
    <t>"slepecká"   10,8</t>
  </si>
  <si>
    <t>18</t>
  </si>
  <si>
    <t>PSB.14012600</t>
  </si>
  <si>
    <t>HOLLAND I (Hladký Přírodní) 200x100x80</t>
  </si>
  <si>
    <t>-1512024977</t>
  </si>
  <si>
    <t>25*1,03 'Přepočtené koeficientem množství</t>
  </si>
  <si>
    <t>19</t>
  </si>
  <si>
    <t>PSB.14010801</t>
  </si>
  <si>
    <t>HOLLAND I SLP skladba pro nevidomé 200x100x80</t>
  </si>
  <si>
    <t>1624065802</t>
  </si>
  <si>
    <t>10,8*1,03 'Přepočtené koeficientem množství</t>
  </si>
  <si>
    <t>20</t>
  </si>
  <si>
    <t>596211214</t>
  </si>
  <si>
    <t>Příplatek za kombinaci dvou barev u kladení betonových dlažeb komunikací pro pěší ručně tl 80 mm skupiny A</t>
  </si>
  <si>
    <t>-2010506548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</si>
  <si>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Příplatek k cenám za dlažbu z prvků dvou barev</t>
  </si>
  <si>
    <t>599141111</t>
  </si>
  <si>
    <t>Vyplnění spár mezi silničními dílci živičnou zálivkou</t>
  </si>
  <si>
    <t>1558024885</t>
  </si>
  <si>
    <t>Vyplnění spár mezi silničními dílci jakékoliv tloušťky živičnou zálivkou</t>
  </si>
  <si>
    <t>Ostatní konstrukce a práce, bourání</t>
  </si>
  <si>
    <t>22</t>
  </si>
  <si>
    <t>916131213</t>
  </si>
  <si>
    <t>Osazení silničního obrubníku betonového stojatého s boční opěrou do lože z betonu prostého</t>
  </si>
  <si>
    <t>-292066784</t>
  </si>
  <si>
    <t>Osazení silničního obrubníku betonového se zřízením lože, s vyplněním a zatřením spár cementovou maltou stojatého s boční opěrou z betonu prostého, do lože z betonu prostého</t>
  </si>
  <si>
    <t>23</t>
  </si>
  <si>
    <t>59217031</t>
  </si>
  <si>
    <t>obrubník silniční betonový 1000x150x250mm</t>
  </si>
  <si>
    <t>-1300158129</t>
  </si>
  <si>
    <t>50*1,02 'Přepočtené koeficientem množství</t>
  </si>
  <si>
    <t>24</t>
  </si>
  <si>
    <t>59217029</t>
  </si>
  <si>
    <t>obrubník silniční betonový nájezdový 1000x150x150mm</t>
  </si>
  <si>
    <t>-1326834006</t>
  </si>
  <si>
    <t>26*1,02 'Přepočtené koeficientem množství</t>
  </si>
  <si>
    <t>25</t>
  </si>
  <si>
    <t>59217030</t>
  </si>
  <si>
    <t>obrubník silniční betonový přechodový 1000x150x150-250mm</t>
  </si>
  <si>
    <t>-727494721</t>
  </si>
  <si>
    <t>10*1,02 'Přepočtené koeficientem množství</t>
  </si>
  <si>
    <t>26</t>
  </si>
  <si>
    <t>916331112</t>
  </si>
  <si>
    <t>Osazení zahradního obrubníku betonového do lože z betonu s boční opěrou</t>
  </si>
  <si>
    <t>1950874367</t>
  </si>
  <si>
    <t>Osazení zahradního obrubníku betonového s ložem tl. od 50 do 100 mm z betonu prostého tř. C 12/15 s boční opěrou z betonu prostého tř. C 12/15</t>
  </si>
  <si>
    <t>"kolem plotů"    82</t>
  </si>
  <si>
    <t>27</t>
  </si>
  <si>
    <t>59217001</t>
  </si>
  <si>
    <t>obrubník zahradní betonový 1000x50x250mm</t>
  </si>
  <si>
    <t>1344344448</t>
  </si>
  <si>
    <t>28</t>
  </si>
  <si>
    <t>916991121</t>
  </si>
  <si>
    <t>Lože pod obrubníky, krajníky nebo obruby z dlažebních kostek z betonu prostého</t>
  </si>
  <si>
    <t>m3</t>
  </si>
  <si>
    <t>1496043319</t>
  </si>
  <si>
    <t>84,000*0,45*0,1</t>
  </si>
  <si>
    <t>82*0,15*0,1</t>
  </si>
  <si>
    <t>29</t>
  </si>
  <si>
    <t>919735111</t>
  </si>
  <si>
    <t>Řezání stávajícího živičného krytu hl do 50 mm</t>
  </si>
  <si>
    <t>-1160698670</t>
  </si>
  <si>
    <t>Řezání stávajícího živičného krytu nebo podkladu hloubky do 50 mm</t>
  </si>
  <si>
    <t>997</t>
  </si>
  <si>
    <t>Doprava suti a vybouraných hmot</t>
  </si>
  <si>
    <t>30</t>
  </si>
  <si>
    <t>997221551</t>
  </si>
  <si>
    <t>Vodorovná doprava suti ze sypkých materiálů do 1 km</t>
  </si>
  <si>
    <t>t</t>
  </si>
  <si>
    <t>-96232502</t>
  </si>
  <si>
    <t>Vodorovná doprava suti bez naložení, ale se složením a s hrubým urovnáním ze sypkých materiálů, na vzdálenost do 1 km</t>
  </si>
  <si>
    <t>31</t>
  </si>
  <si>
    <t>997221559</t>
  </si>
  <si>
    <t>Příplatek ZKD 1 km u vodorovné dopravy suti ze sypkých materiálů</t>
  </si>
  <si>
    <t>-743035630</t>
  </si>
  <si>
    <t>Vodorovná doprava suti bez naložení, ale se složením a s hrubým urovnáním ze sypkých materiálů, na vzdálenost Příplatek k ceně za každý další započatý 1 km přes 1 km</t>
  </si>
  <si>
    <t>sut*19</t>
  </si>
  <si>
    <t>32</t>
  </si>
  <si>
    <t>997221561</t>
  </si>
  <si>
    <t>Vodorovná doprava suti z kusových materiálů do 1 km</t>
  </si>
  <si>
    <t>-16461968</t>
  </si>
  <si>
    <t>Vodorovná doprava suti bez naložení, ale se složením a s hrubým urovnáním z kusových materiálů, na vzdálenost do 1 km</t>
  </si>
  <si>
    <t>33</t>
  </si>
  <si>
    <t>997221569</t>
  </si>
  <si>
    <t>Příplatek ZKD 1 km u vodorovné dopravy suti z kusových materiálů</t>
  </si>
  <si>
    <t>1770623644</t>
  </si>
  <si>
    <t>Vodorovná doprava suti bez naložení, ale se složením a s hrubým urovnáním z kusových materiálů, na vzdálenost Příplatek k ceně za každý další započatý 1 km přes 1 km</t>
  </si>
  <si>
    <t>sut1*19</t>
  </si>
  <si>
    <t>34</t>
  </si>
  <si>
    <t>997221611</t>
  </si>
  <si>
    <t>Nakládání suti na dopravní prostředky pro vodorovnou dopravu</t>
  </si>
  <si>
    <t>1591712037</t>
  </si>
  <si>
    <t>Nakládání na dopravní prostředky pro vodorovnou dopravu suti</t>
  </si>
  <si>
    <t>35</t>
  </si>
  <si>
    <t>997221612.1</t>
  </si>
  <si>
    <t>Uložení stávající dlažby na paletu</t>
  </si>
  <si>
    <t>273261634</t>
  </si>
  <si>
    <t>Nakládání na dopravní prostředky pro vodorovnou dopravu vybouraných hmot</t>
  </si>
  <si>
    <t>36</t>
  </si>
  <si>
    <t>997221862</t>
  </si>
  <si>
    <t>Poplatek za předání recyklačnímu zařízení stavebního odpadu z armovaného betonu kód odpadu 17 01 01</t>
  </si>
  <si>
    <t>-1947521417</t>
  </si>
  <si>
    <t>Poplatek za předání stavebního odpadu recyklačnímu zařízení z armovaného betonu zatříděného do Katalogu odpadů pod kódem 17 01 01</t>
  </si>
  <si>
    <t>37</t>
  </si>
  <si>
    <t>997221873</t>
  </si>
  <si>
    <t>Poplatek za předání recyklačnímu zařízení zeminy a kamení kód odpadu 17 05 04</t>
  </si>
  <si>
    <t>873141782</t>
  </si>
  <si>
    <t>Poplatek za předání stavebního odpadu recyklačnímu zařízení zeminy a kamení zatříděného do Katalogu odpadů pod kódem 17 05 04</t>
  </si>
  <si>
    <t>38</t>
  </si>
  <si>
    <t>997221875</t>
  </si>
  <si>
    <t>Poplatek za předání recyklačnímu zařízení stavebního odpadu asfaltového bez obsahu dehtu kód odpadu 17 03 02</t>
  </si>
  <si>
    <t>1168902997</t>
  </si>
  <si>
    <t>Poplatek za předání stavebního odpadu recyklačnímu zařízení asfaltového bez obsahu dehtu zatříděného do Katalogu odpadů pod kódem 17 03 02</t>
  </si>
  <si>
    <t>998</t>
  </si>
  <si>
    <t>Přesun hmot</t>
  </si>
  <si>
    <t>39</t>
  </si>
  <si>
    <t>998223011</t>
  </si>
  <si>
    <t>Přesun hmot pro pozemní komunikace s krytem dlážděným</t>
  </si>
  <si>
    <t>1380607218</t>
  </si>
  <si>
    <t>Přesun hmot pro pozemní komunikace s krytem dlážděným dopravní vzdálenost do 200 m jakékoliv délky objektu</t>
  </si>
  <si>
    <t>VRN</t>
  </si>
  <si>
    <t>Vedlejší rozpočtové náklady</t>
  </si>
  <si>
    <t>VRN1</t>
  </si>
  <si>
    <t>Průzkumné, zeměměřičské a projektové práce</t>
  </si>
  <si>
    <t>40</t>
  </si>
  <si>
    <t>012203000</t>
  </si>
  <si>
    <t>Zeměměřičské práce před výstavbou</t>
  </si>
  <si>
    <t>kpl</t>
  </si>
  <si>
    <t>1024</t>
  </si>
  <si>
    <t>-2035794874</t>
  </si>
  <si>
    <t>41</t>
  </si>
  <si>
    <t>012403000</t>
  </si>
  <si>
    <t>Zeměměřičské práce po výstavbě</t>
  </si>
  <si>
    <t>790921884</t>
  </si>
  <si>
    <t>VRN3</t>
  </si>
  <si>
    <t>Zařízení staveniště</t>
  </si>
  <si>
    <t>030001000</t>
  </si>
  <si>
    <t>1891166662</t>
  </si>
  <si>
    <t>VRN7</t>
  </si>
  <si>
    <t>Provozní vlivy</t>
  </si>
  <si>
    <t>43</t>
  </si>
  <si>
    <t>072002000</t>
  </si>
  <si>
    <t>Silniční provoz - dočasné dopravní značení</t>
  </si>
  <si>
    <t>-1312081620</t>
  </si>
  <si>
    <t>Silniční provoz</t>
  </si>
  <si>
    <t>SEZNAM FIGUR</t>
  </si>
  <si>
    <t>Výměra</t>
  </si>
  <si>
    <t>Použití figury: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</si>
</sst>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8" formatCode="dd\.mm\.yyyy"/>
    <numFmt numFmtId="169" formatCode="#,##0.000"/>
    <numFmt numFmtId="170" formatCode="#,##0.00%"/>
    <numFmt numFmtId="171" formatCode="#,##0.00000"/>
  </numFmts>
  <fonts count="40">
    <font>
      <sz val="8"/>
      <name val="Arial CE"/>
      <charset val="134"/>
    </font>
    <font>
      <b/>
      <sz val="14"/>
      <name val="Arial CE"/>
      <charset val="134"/>
    </font>
    <font>
      <sz val="10"/>
      <color rgb="FF969696"/>
      <name val="Arial CE"/>
      <charset val="134"/>
    </font>
    <font>
      <sz val="10"/>
      <name val="Arial CE"/>
      <charset val="134"/>
    </font>
    <font>
      <b/>
      <sz val="11"/>
      <name val="Arial CE"/>
      <charset val="134"/>
    </font>
    <font>
      <sz val="9"/>
      <name val="Arial CE"/>
      <charset val="134"/>
    </font>
    <font>
      <b/>
      <sz val="12"/>
      <name val="Arial CE"/>
      <charset val="134"/>
    </font>
    <font>
      <b/>
      <sz val="9"/>
      <name val="Arial CE"/>
      <charset val="134"/>
    </font>
    <font>
      <b/>
      <sz val="8"/>
      <name val="Arial CE"/>
      <charset val="134"/>
    </font>
    <font>
      <sz val="12"/>
      <color rgb="FF003366"/>
      <name val="Arial CE"/>
      <charset val="134"/>
    </font>
    <font>
      <sz val="10"/>
      <color rgb="FF003366"/>
      <name val="Arial CE"/>
      <charset val="134"/>
    </font>
    <font>
      <sz val="8"/>
      <color rgb="FF003366"/>
      <name val="Arial CE"/>
      <charset val="134"/>
    </font>
    <font>
      <sz val="8"/>
      <color rgb="FF800080"/>
      <name val="Arial CE"/>
      <charset val="134"/>
    </font>
    <font>
      <sz val="8"/>
      <color rgb="FF505050"/>
      <name val="Arial CE"/>
      <charset val="134"/>
    </font>
    <font>
      <sz val="8"/>
      <color rgb="FFFF0000"/>
      <name val="Arial CE"/>
      <charset val="134"/>
    </font>
    <font>
      <b/>
      <sz val="10"/>
      <name val="Arial CE"/>
      <charset val="134"/>
    </font>
    <font>
      <sz val="8"/>
      <color rgb="FF969696"/>
      <name val="Arial CE"/>
      <charset val="134"/>
    </font>
    <font>
      <b/>
      <sz val="10"/>
      <color rgb="FF464646"/>
      <name val="Arial CE"/>
      <charset val="134"/>
    </font>
    <font>
      <sz val="8"/>
      <color rgb="FF3366FF"/>
      <name val="Arial CE"/>
      <charset val="134"/>
    </font>
    <font>
      <sz val="10"/>
      <color rgb="FF3366FF"/>
      <name val="Arial CE"/>
      <charset val="134"/>
    </font>
    <font>
      <b/>
      <sz val="12"/>
      <color rgb="FF960000"/>
      <name val="Arial CE"/>
      <charset val="134"/>
    </font>
    <font>
      <sz val="8"/>
      <color rgb="FF000000"/>
      <name val="Arial CE"/>
      <charset val="134"/>
    </font>
    <font>
      <b/>
      <sz val="12"/>
      <color rgb="FF800000"/>
      <name val="Arial CE"/>
      <charset val="134"/>
    </font>
    <font>
      <sz val="7"/>
      <color rgb="FF969696"/>
      <name val="Arial CE"/>
      <charset val="134"/>
    </font>
    <font>
      <sz val="7"/>
      <name val="Arial CE"/>
      <charset val="134"/>
    </font>
    <font>
      <sz val="9"/>
      <color rgb="FF969696"/>
      <name val="Arial CE"/>
      <charset val="134"/>
    </font>
    <font>
      <sz val="8"/>
      <color rgb="FF960000"/>
      <name val="Arial CE"/>
      <charset val="134"/>
    </font>
    <font>
      <i/>
      <sz val="9"/>
      <color rgb="FF0000FF"/>
      <name val="Arial CE"/>
      <charset val="134"/>
    </font>
    <font>
      <i/>
      <sz val="8"/>
      <color rgb="FF0000FF"/>
      <name val="Arial CE"/>
      <charset val="134"/>
    </font>
    <font>
      <sz val="11"/>
      <name val="Arial CE"/>
      <charset val="134"/>
    </font>
    <font>
      <sz val="8"/>
      <color rgb="FFFFFFFF"/>
      <name val="Arial CE"/>
      <charset val="134"/>
    </font>
    <font>
      <b/>
      <sz val="10"/>
      <color rgb="FF969696"/>
      <name val="Arial CE"/>
      <charset val="134"/>
    </font>
    <font>
      <b/>
      <sz val="12"/>
      <color rgb="FF969696"/>
      <name val="Arial CE"/>
      <charset val="134"/>
    </font>
    <font>
      <b/>
      <sz val="8"/>
      <color rgb="FF969696"/>
      <name val="Arial CE"/>
      <charset val="134"/>
    </font>
    <font>
      <sz val="18"/>
      <color theme="10"/>
      <name val="Wingdings 2"/>
      <charset val="134"/>
    </font>
    <font>
      <b/>
      <sz val="11"/>
      <color rgb="FF003366"/>
      <name val="Arial CE"/>
      <charset val="134"/>
    </font>
    <font>
      <sz val="11"/>
      <color rgb="FF003366"/>
      <name val="Arial CE"/>
      <charset val="134"/>
    </font>
    <font>
      <sz val="12"/>
      <color rgb="FF969696"/>
      <name val="Arial CE"/>
      <charset val="134"/>
    </font>
    <font>
      <sz val="11"/>
      <color rgb="FF969696"/>
      <name val="Arial CE"/>
      <charset val="134"/>
    </font>
    <font>
      <u/>
      <sz val="11"/>
      <color theme="10"/>
      <name val="Calibri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2D2D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BEBEBE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168" fontId="3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/>
    </xf>
    <xf numFmtId="169" fontId="7" fillId="0" borderId="6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169" fontId="0" fillId="0" borderId="0" xfId="0" applyNumberFormat="1" applyFont="1" applyAlignment="1">
      <alignment vertical="center"/>
    </xf>
    <xf numFmtId="0" fontId="8" fillId="0" borderId="0" xfId="0" applyFont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3" fillId="3" borderId="0" xfId="0" applyFont="1" applyFill="1" applyAlignment="1" applyProtection="1">
      <alignment horizontal="left"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11" fillId="0" borderId="0" xfId="0" applyFont="1" applyAlignment="1" applyProtection="1">
      <protection locked="0"/>
    </xf>
    <xf numFmtId="4" fontId="5" fillId="3" borderId="7" xfId="0" applyNumberFormat="1" applyFont="1" applyFill="1" applyBorder="1" applyAlignment="1" applyProtection="1">
      <alignment vertical="center"/>
      <protection locked="0"/>
    </xf>
    <xf numFmtId="0" fontId="25" fillId="3" borderId="18" xfId="0" applyFont="1" applyFill="1" applyBorder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vertical="center"/>
      <protection locked="0"/>
    </xf>
    <xf numFmtId="4" fontId="27" fillId="3" borderId="7" xfId="0" applyNumberFormat="1" applyFont="1" applyFill="1" applyBorder="1" applyAlignment="1" applyProtection="1">
      <alignment vertical="center"/>
      <protection locked="0"/>
    </xf>
    <xf numFmtId="0" fontId="27" fillId="3" borderId="18" xfId="0" applyFont="1" applyFill="1" applyBorder="1" applyAlignment="1" applyProtection="1">
      <alignment horizontal="left" vertical="center"/>
      <protection locked="0"/>
    </xf>
    <xf numFmtId="49" fontId="3" fillId="3" borderId="0" xfId="0" applyNumberFormat="1" applyFont="1" applyFill="1" applyAlignment="1" applyProtection="1">
      <alignment horizontal="left" vertical="center"/>
      <protection locked="0"/>
    </xf>
    <xf numFmtId="0" fontId="0" fillId="0" borderId="0" xfId="0"/>
    <xf numFmtId="0" fontId="4" fillId="0" borderId="0" xfId="0" applyFont="1" applyAlignment="1">
      <alignment horizontal="left" vertical="top" wrapText="1"/>
    </xf>
    <xf numFmtId="49" fontId="3" fillId="3" borderId="0" xfId="0" applyNumberFormat="1" applyFont="1" applyFill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 wrapText="1"/>
    </xf>
    <xf numFmtId="0" fontId="3" fillId="3" borderId="0" xfId="0" applyFont="1" applyFill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18" fillId="4" borderId="0" xfId="0" applyFont="1" applyFill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Font="1" applyAlignment="1" applyProtection="1">
      <alignment horizontal="left" vertical="center"/>
      <protection locked="0"/>
    </xf>
    <xf numFmtId="0" fontId="21" fillId="0" borderId="0" xfId="0" applyFont="1" applyAlignment="1" applyProtection="1">
      <alignment horizontal="left" vertical="center"/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9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left" vertical="center" wrapText="1"/>
      <protection locked="0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168" fontId="3" fillId="0" borderId="0" xfId="0" applyNumberFormat="1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15" fillId="0" borderId="0" xfId="0" applyFont="1" applyAlignment="1" applyProtection="1">
      <alignment horizontal="left" vertical="center"/>
      <protection locked="0"/>
    </xf>
    <xf numFmtId="4" fontId="20" fillId="0" borderId="0" xfId="0" applyNumberFormat="1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16" fillId="0" borderId="0" xfId="0" applyFont="1" applyAlignment="1" applyProtection="1">
      <alignment horizontal="left" vertical="center"/>
      <protection locked="0"/>
    </xf>
    <xf numFmtId="4" fontId="2" fillId="0" borderId="0" xfId="0" applyNumberFormat="1" applyFont="1" applyAlignment="1" applyProtection="1">
      <alignment vertical="center"/>
      <protection locked="0"/>
    </xf>
    <xf numFmtId="170" fontId="2" fillId="0" borderId="0" xfId="0" applyNumberFormat="1" applyFont="1" applyAlignment="1" applyProtection="1">
      <alignment horizontal="right" vertical="center"/>
      <protection locked="0"/>
    </xf>
    <xf numFmtId="0" fontId="0" fillId="2" borderId="0" xfId="0" applyFont="1" applyFill="1" applyAlignment="1" applyProtection="1">
      <alignment vertical="center"/>
      <protection locked="0"/>
    </xf>
    <xf numFmtId="0" fontId="6" fillId="2" borderId="11" xfId="0" applyFont="1" applyFill="1" applyBorder="1" applyAlignment="1" applyProtection="1">
      <alignment horizontal="left" vertical="center"/>
      <protection locked="0"/>
    </xf>
    <xf numFmtId="0" fontId="0" fillId="2" borderId="12" xfId="0" applyFont="1" applyFill="1" applyBorder="1" applyAlignment="1" applyProtection="1">
      <alignment vertical="center"/>
      <protection locked="0"/>
    </xf>
    <xf numFmtId="0" fontId="6" fillId="2" borderId="12" xfId="0" applyFont="1" applyFill="1" applyBorder="1" applyAlignment="1" applyProtection="1">
      <alignment horizontal="right" vertical="center"/>
      <protection locked="0"/>
    </xf>
    <xf numFmtId="0" fontId="6" fillId="2" borderId="12" xfId="0" applyFont="1" applyFill="1" applyBorder="1" applyAlignment="1" applyProtection="1">
      <alignment horizontal="center" vertical="center"/>
      <protection locked="0"/>
    </xf>
    <xf numFmtId="4" fontId="6" fillId="2" borderId="12" xfId="0" applyNumberFormat="1" applyFont="1" applyFill="1" applyBorder="1" applyAlignment="1" applyProtection="1">
      <alignment vertical="center"/>
      <protection locked="0"/>
    </xf>
    <xf numFmtId="0" fontId="0" fillId="2" borderId="15" xfId="0" applyFont="1" applyFill="1" applyBorder="1" applyAlignment="1" applyProtection="1">
      <alignment vertical="center"/>
      <protection locked="0"/>
    </xf>
    <xf numFmtId="0" fontId="17" fillId="0" borderId="13" xfId="0" applyFont="1" applyBorder="1" applyAlignment="1" applyProtection="1">
      <alignment horizontal="left"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2" fillId="0" borderId="14" xfId="0" applyFont="1" applyBorder="1" applyAlignment="1" applyProtection="1">
      <alignment horizontal="left"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right" vertical="center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8" xfId="0" applyFont="1" applyBorder="1" applyAlignment="1" applyProtection="1">
      <alignment vertical="center"/>
      <protection locked="0"/>
    </xf>
    <xf numFmtId="0" fontId="0" fillId="0" borderId="9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0" fontId="0" fillId="0" borderId="3" xfId="0" applyFont="1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25" fillId="0" borderId="4" xfId="0" applyFont="1" applyBorder="1" applyAlignment="1" applyProtection="1">
      <alignment horizontal="center" vertical="center" wrapText="1"/>
      <protection locked="0"/>
    </xf>
    <xf numFmtId="0" fontId="25" fillId="0" borderId="5" xfId="0" applyFont="1" applyBorder="1" applyAlignment="1" applyProtection="1">
      <alignment horizontal="center" vertical="center" wrapText="1"/>
      <protection locked="0"/>
    </xf>
    <xf numFmtId="0" fontId="25" fillId="0" borderId="6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17" xfId="0" applyFont="1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171" fontId="26" fillId="0" borderId="10" xfId="0" applyNumberFormat="1" applyFont="1" applyBorder="1" applyAlignment="1" applyProtection="1">
      <protection locked="0"/>
    </xf>
    <xf numFmtId="171" fontId="26" fillId="0" borderId="19" xfId="0" applyNumberFormat="1" applyFont="1" applyBorder="1" applyAlignment="1" applyProtection="1"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1" fillId="0" borderId="3" xfId="0" applyFont="1" applyBorder="1" applyAlignment="1" applyProtection="1">
      <protection locked="0"/>
    </xf>
    <xf numFmtId="0" fontId="11" fillId="0" borderId="0" xfId="0" applyFont="1" applyAlignment="1" applyProtection="1">
      <alignment horizontal="left"/>
      <protection locked="0"/>
    </xf>
    <xf numFmtId="0" fontId="11" fillId="0" borderId="18" xfId="0" applyFont="1" applyBorder="1" applyAlignment="1" applyProtection="1">
      <protection locked="0"/>
    </xf>
    <xf numFmtId="0" fontId="11" fillId="0" borderId="0" xfId="0" applyFont="1" applyBorder="1" applyAlignment="1" applyProtection="1">
      <protection locked="0"/>
    </xf>
    <xf numFmtId="171" fontId="11" fillId="0" borderId="0" xfId="0" applyNumberFormat="1" applyFont="1" applyBorder="1" applyAlignment="1" applyProtection="1">
      <protection locked="0"/>
    </xf>
    <xf numFmtId="171" fontId="11" fillId="0" borderId="20" xfId="0" applyNumberFormat="1" applyFont="1" applyBorder="1" applyAlignment="1" applyProtection="1">
      <protection locked="0"/>
    </xf>
    <xf numFmtId="0" fontId="11" fillId="0" borderId="0" xfId="0" applyFont="1" applyAlignment="1" applyProtection="1">
      <alignment horizontal="center"/>
      <protection locked="0"/>
    </xf>
    <xf numFmtId="4" fontId="11" fillId="0" borderId="0" xfId="0" applyNumberFormat="1" applyFont="1" applyAlignment="1" applyProtection="1">
      <alignment vertical="center"/>
      <protection locked="0"/>
    </xf>
    <xf numFmtId="0" fontId="25" fillId="0" borderId="0" xfId="0" applyFont="1" applyBorder="1" applyAlignment="1" applyProtection="1">
      <alignment horizontal="center"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171" fontId="25" fillId="0" borderId="0" xfId="0" applyNumberFormat="1" applyFont="1" applyBorder="1" applyAlignment="1" applyProtection="1">
      <alignment vertical="center"/>
      <protection locked="0"/>
    </xf>
    <xf numFmtId="171" fontId="25" fillId="0" borderId="20" xfId="0" applyNumberFormat="1" applyFont="1" applyBorder="1" applyAlignment="1" applyProtection="1">
      <alignment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8" xfId="0" applyFont="1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  <protection locked="0"/>
    </xf>
    <xf numFmtId="0" fontId="12" fillId="0" borderId="3" xfId="0" applyFont="1" applyBorder="1" applyAlignment="1" applyProtection="1">
      <alignment vertical="center"/>
      <protection locked="0"/>
    </xf>
    <xf numFmtId="0" fontId="12" fillId="0" borderId="0" xfId="0" applyFont="1" applyAlignment="1" applyProtection="1">
      <alignment horizontal="left"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12" fillId="0" borderId="0" xfId="0" applyFont="1" applyBorder="1" applyAlignment="1" applyProtection="1">
      <alignment vertical="center"/>
      <protection locked="0"/>
    </xf>
    <xf numFmtId="0" fontId="12" fillId="0" borderId="20" xfId="0" applyFont="1" applyBorder="1" applyAlignment="1" applyProtection="1">
      <alignment vertical="center"/>
      <protection locked="0"/>
    </xf>
    <xf numFmtId="0" fontId="13" fillId="0" borderId="3" xfId="0" applyFont="1" applyBorder="1" applyAlignment="1" applyProtection="1">
      <alignment vertical="center"/>
      <protection locked="0"/>
    </xf>
    <xf numFmtId="0" fontId="13" fillId="0" borderId="0" xfId="0" applyFont="1" applyAlignment="1" applyProtection="1">
      <alignment horizontal="left" vertical="center"/>
      <protection locked="0"/>
    </xf>
    <xf numFmtId="0" fontId="13" fillId="0" borderId="18" xfId="0" applyFont="1" applyBorder="1" applyAlignment="1" applyProtection="1">
      <alignment vertical="center"/>
      <protection locked="0"/>
    </xf>
    <xf numFmtId="0" fontId="13" fillId="0" borderId="0" xfId="0" applyFont="1" applyBorder="1" applyAlignment="1" applyProtection="1">
      <alignment vertical="center"/>
      <protection locked="0"/>
    </xf>
    <xf numFmtId="0" fontId="13" fillId="0" borderId="20" xfId="0" applyFont="1" applyBorder="1" applyAlignment="1" applyProtection="1">
      <alignment vertical="center"/>
      <protection locked="0"/>
    </xf>
    <xf numFmtId="0" fontId="14" fillId="0" borderId="3" xfId="0" applyFont="1" applyBorder="1" applyAlignment="1" applyProtection="1">
      <alignment vertical="center"/>
      <protection locked="0"/>
    </xf>
    <xf numFmtId="0" fontId="14" fillId="0" borderId="0" xfId="0" applyFont="1" applyAlignment="1" applyProtection="1">
      <alignment horizontal="left" vertical="center"/>
      <protection locked="0"/>
    </xf>
    <xf numFmtId="0" fontId="14" fillId="0" borderId="18" xfId="0" applyFont="1" applyBorder="1" applyAlignment="1" applyProtection="1">
      <alignment vertical="center"/>
      <protection locked="0"/>
    </xf>
    <xf numFmtId="0" fontId="14" fillId="0" borderId="0" xfId="0" applyFont="1" applyBorder="1" applyAlignment="1" applyProtection="1">
      <alignment vertical="center"/>
      <protection locked="0"/>
    </xf>
    <xf numFmtId="0" fontId="14" fillId="0" borderId="20" xfId="0" applyFont="1" applyBorder="1" applyAlignment="1" applyProtection="1">
      <alignment vertical="center"/>
      <protection locked="0"/>
    </xf>
    <xf numFmtId="0" fontId="28" fillId="0" borderId="3" xfId="0" applyFont="1" applyBorder="1" applyAlignment="1" applyProtection="1">
      <alignment vertical="center"/>
      <protection locked="0"/>
    </xf>
    <xf numFmtId="0" fontId="27" fillId="0" borderId="0" xfId="0" applyFont="1" applyBorder="1" applyAlignment="1" applyProtection="1">
      <alignment horizontal="center" vertical="center"/>
      <protection locked="0"/>
    </xf>
    <xf numFmtId="0" fontId="0" fillId="0" borderId="21" xfId="0" applyFont="1" applyBorder="1" applyAlignment="1" applyProtection="1">
      <alignment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168" fontId="3" fillId="0" borderId="0" xfId="0" applyNumberFormat="1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5" fillId="2" borderId="0" xfId="0" applyFont="1" applyFill="1" applyAlignment="1" applyProtection="1">
      <alignment horizontal="left" vertical="center"/>
    </xf>
    <xf numFmtId="0" fontId="0" fillId="2" borderId="0" xfId="0" applyFont="1" applyFill="1" applyAlignment="1" applyProtection="1">
      <alignment vertical="center"/>
    </xf>
    <xf numFmtId="0" fontId="5" fillId="2" borderId="0" xfId="0" applyFont="1" applyFill="1" applyAlignment="1" applyProtection="1">
      <alignment horizontal="right" vertical="center"/>
    </xf>
    <xf numFmtId="0" fontId="22" fillId="0" borderId="0" xfId="0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16" xfId="0" applyFont="1" applyBorder="1" applyAlignment="1" applyProtection="1">
      <alignment horizontal="left" vertical="center"/>
    </xf>
    <xf numFmtId="0" fontId="9" fillId="0" borderId="16" xfId="0" applyFont="1" applyBorder="1" applyAlignment="1" applyProtection="1">
      <alignment vertical="center"/>
    </xf>
    <xf numFmtId="4" fontId="9" fillId="0" borderId="16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16" xfId="0" applyFont="1" applyBorder="1" applyAlignment="1" applyProtection="1">
      <alignment horizontal="left" vertical="center"/>
    </xf>
    <xf numFmtId="0" fontId="10" fillId="0" borderId="16" xfId="0" applyFont="1" applyBorder="1" applyAlignment="1" applyProtection="1">
      <alignment vertical="center"/>
    </xf>
    <xf numFmtId="4" fontId="10" fillId="0" borderId="16" xfId="0" applyNumberFormat="1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0" xfId="0" applyProtection="1"/>
    <xf numFmtId="0" fontId="0" fillId="0" borderId="2" xfId="0" applyFont="1" applyBorder="1" applyAlignment="1" applyProtection="1">
      <alignment vertical="center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left" vertical="center"/>
    </xf>
    <xf numFmtId="4" fontId="20" fillId="0" borderId="0" xfId="0" applyNumberFormat="1" applyFont="1" applyAlignment="1" applyProtection="1"/>
    <xf numFmtId="0" fontId="11" fillId="0" borderId="0" xfId="0" applyFont="1" applyAlignment="1" applyProtection="1"/>
    <xf numFmtId="0" fontId="11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left"/>
    </xf>
    <xf numFmtId="4" fontId="9" fillId="0" borderId="0" xfId="0" applyNumberFormat="1" applyFont="1" applyAlignment="1" applyProtection="1"/>
    <xf numFmtId="0" fontId="10" fillId="0" borderId="0" xfId="0" applyFont="1" applyAlignment="1" applyProtection="1">
      <alignment horizontal="left"/>
    </xf>
    <xf numFmtId="4" fontId="10" fillId="0" borderId="0" xfId="0" applyNumberFormat="1" applyFont="1" applyAlignment="1" applyProtection="1"/>
    <xf numFmtId="0" fontId="5" fillId="0" borderId="7" xfId="0" applyFont="1" applyBorder="1" applyAlignment="1" applyProtection="1">
      <alignment horizontal="center" vertical="center"/>
    </xf>
    <xf numFmtId="49" fontId="5" fillId="0" borderId="7" xfId="0" applyNumberFormat="1" applyFont="1" applyBorder="1" applyAlignment="1" applyProtection="1">
      <alignment horizontal="left" vertical="center" wrapText="1"/>
    </xf>
    <xf numFmtId="0" fontId="5" fillId="0" borderId="7" xfId="0" applyFont="1" applyBorder="1" applyAlignment="1" applyProtection="1">
      <alignment horizontal="left" vertical="center" wrapText="1"/>
    </xf>
    <xf numFmtId="0" fontId="5" fillId="0" borderId="7" xfId="0" applyFont="1" applyBorder="1" applyAlignment="1" applyProtection="1">
      <alignment horizontal="center" vertical="center" wrapText="1"/>
    </xf>
    <xf numFmtId="169" fontId="5" fillId="0" borderId="7" xfId="0" applyNumberFormat="1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 wrapText="1"/>
    </xf>
    <xf numFmtId="169" fontId="13" fillId="0" borderId="0" xfId="0" applyNumberFormat="1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 wrapText="1"/>
    </xf>
    <xf numFmtId="169" fontId="14" fillId="0" borderId="0" xfId="0" applyNumberFormat="1" applyFont="1" applyAlignment="1" applyProtection="1">
      <alignment vertical="center"/>
    </xf>
    <xf numFmtId="0" fontId="27" fillId="0" borderId="7" xfId="0" applyFont="1" applyBorder="1" applyAlignment="1" applyProtection="1">
      <alignment horizontal="center" vertical="center"/>
    </xf>
    <xf numFmtId="49" fontId="27" fillId="0" borderId="7" xfId="0" applyNumberFormat="1" applyFont="1" applyBorder="1" applyAlignment="1" applyProtection="1">
      <alignment horizontal="left" vertical="center" wrapText="1"/>
    </xf>
    <xf numFmtId="0" fontId="27" fillId="0" borderId="7" xfId="0" applyFont="1" applyBorder="1" applyAlignment="1" applyProtection="1">
      <alignment horizontal="left" vertical="center" wrapText="1"/>
    </xf>
    <xf numFmtId="0" fontId="27" fillId="0" borderId="7" xfId="0" applyFont="1" applyBorder="1" applyAlignment="1" applyProtection="1">
      <alignment horizontal="center" vertical="center" wrapText="1"/>
    </xf>
    <xf numFmtId="169" fontId="27" fillId="0" borderId="7" xfId="0" applyNumberFormat="1" applyFont="1" applyBorder="1" applyAlignment="1" applyProtection="1">
      <alignment vertical="center"/>
    </xf>
    <xf numFmtId="4" fontId="5" fillId="0" borderId="7" xfId="0" applyNumberFormat="1" applyFont="1" applyBorder="1" applyAlignment="1" applyProtection="1">
      <alignment vertical="center"/>
    </xf>
    <xf numFmtId="4" fontId="27" fillId="0" borderId="7" xfId="0" applyNumberFormat="1" applyFont="1" applyBorder="1" applyAlignment="1" applyProtection="1">
      <alignment vertical="center"/>
    </xf>
    <xf numFmtId="0" fontId="30" fillId="0" borderId="0" xfId="0" applyFont="1" applyAlignment="1" applyProtection="1">
      <alignment horizontal="left" vertical="center"/>
      <protection locked="0"/>
    </xf>
    <xf numFmtId="0" fontId="18" fillId="0" borderId="0" xfId="0" applyFont="1" applyAlignment="1" applyProtection="1">
      <alignment horizontal="left" vertical="center"/>
      <protection locked="0"/>
    </xf>
    <xf numFmtId="0" fontId="3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  <protection locked="0"/>
    </xf>
    <xf numFmtId="0" fontId="33" fillId="0" borderId="0" xfId="0" applyFont="1" applyAlignment="1" applyProtection="1">
      <alignment horizontal="left" vertical="top" wrapText="1"/>
      <protection locked="0"/>
    </xf>
    <xf numFmtId="0" fontId="4" fillId="0" borderId="0" xfId="0" applyFont="1" applyAlignment="1" applyProtection="1">
      <alignment horizontal="left" vertical="top"/>
      <protection locked="0"/>
    </xf>
    <xf numFmtId="0" fontId="4" fillId="0" borderId="0" xfId="0" applyFont="1" applyAlignment="1" applyProtection="1">
      <alignment horizontal="left" vertical="top" wrapText="1"/>
      <protection locked="0"/>
    </xf>
    <xf numFmtId="0" fontId="33" fillId="0" borderId="0" xfId="0" applyFont="1" applyAlignment="1" applyProtection="1">
      <alignment horizontal="left" vertical="center"/>
      <protection locked="0"/>
    </xf>
    <xf numFmtId="49" fontId="3" fillId="0" borderId="0" xfId="0" applyNumberFormat="1" applyFont="1" applyAlignment="1" applyProtection="1">
      <alignment horizontal="left" vertical="center"/>
      <protection locked="0"/>
    </xf>
    <xf numFmtId="0" fontId="0" fillId="0" borderId="13" xfId="0" applyBorder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3" xfId="0" applyFont="1" applyBorder="1" applyAlignment="1" applyProtection="1">
      <alignment vertical="center"/>
      <protection locked="0"/>
    </xf>
    <xf numFmtId="0" fontId="31" fillId="0" borderId="0" xfId="0" applyFont="1" applyAlignment="1" applyProtection="1">
      <alignment horizontal="left" vertical="center"/>
      <protection locked="0"/>
    </xf>
    <xf numFmtId="0" fontId="0" fillId="5" borderId="0" xfId="0" applyFont="1" applyFill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3" xfId="0" applyFont="1" applyBorder="1" applyAlignment="1" applyProtection="1">
      <alignment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vertical="center"/>
      <protection locked="0"/>
    </xf>
    <xf numFmtId="168" fontId="3" fillId="0" borderId="0" xfId="0" applyNumberFormat="1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/>
      <protection locked="0"/>
    </xf>
    <xf numFmtId="0" fontId="37" fillId="0" borderId="17" xfId="0" applyFont="1" applyBorder="1" applyAlignment="1" applyProtection="1">
      <alignment horizontal="center" vertical="center"/>
      <protection locked="0"/>
    </xf>
    <xf numFmtId="0" fontId="37" fillId="0" borderId="10" xfId="0" applyFont="1" applyBorder="1" applyAlignment="1" applyProtection="1">
      <alignment horizontal="left" vertical="center"/>
      <protection locked="0"/>
    </xf>
    <xf numFmtId="0" fontId="0" fillId="0" borderId="19" xfId="0" applyBorder="1" applyAlignment="1" applyProtection="1">
      <alignment vertical="center"/>
      <protection locked="0"/>
    </xf>
    <xf numFmtId="0" fontId="16" fillId="0" borderId="18" xfId="0" applyFont="1" applyBorder="1" applyAlignment="1" applyProtection="1">
      <alignment horizontal="left"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0" fontId="5" fillId="2" borderId="11" xfId="0" applyFont="1" applyFill="1" applyBorder="1" applyAlignment="1" applyProtection="1">
      <alignment horizontal="center" vertical="center"/>
      <protection locked="0"/>
    </xf>
    <xf numFmtId="0" fontId="5" fillId="2" borderId="12" xfId="0" applyFont="1" applyFill="1" applyBorder="1" applyAlignment="1" applyProtection="1">
      <alignment horizontal="left" vertical="center"/>
      <protection locked="0"/>
    </xf>
    <xf numFmtId="0" fontId="5" fillId="2" borderId="12" xfId="0" applyFont="1" applyFill="1" applyBorder="1" applyAlignment="1" applyProtection="1">
      <alignment horizontal="center" vertical="center"/>
      <protection locked="0"/>
    </xf>
    <xf numFmtId="0" fontId="5" fillId="2" borderId="12" xfId="0" applyFont="1" applyFill="1" applyBorder="1" applyAlignment="1" applyProtection="1">
      <alignment horizontal="right" vertical="center"/>
      <protection locked="0"/>
    </xf>
    <xf numFmtId="0" fontId="5" fillId="2" borderId="15" xfId="0" applyFont="1" applyFill="1" applyBorder="1" applyAlignment="1" applyProtection="1">
      <alignment horizontal="left" vertic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0" fillId="0" borderId="19" xfId="0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  <protection locked="0"/>
    </xf>
    <xf numFmtId="0" fontId="20" fillId="0" borderId="0" xfId="0" applyFont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right" vertical="center"/>
      <protection locked="0"/>
    </xf>
    <xf numFmtId="4" fontId="20" fillId="0" borderId="0" xfId="0" applyNumberFormat="1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4" fontId="37" fillId="0" borderId="18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Border="1" applyAlignment="1" applyProtection="1">
      <alignment vertical="center"/>
      <protection locked="0"/>
    </xf>
    <xf numFmtId="171" fontId="37" fillId="0" borderId="0" xfId="0" applyNumberFormat="1" applyFont="1" applyBorder="1" applyAlignment="1" applyProtection="1">
      <alignment vertical="center"/>
      <protection locked="0"/>
    </xf>
    <xf numFmtId="4" fontId="37" fillId="0" borderId="20" xfId="0" applyNumberFormat="1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34" fillId="0" borderId="0" xfId="1" applyFont="1" applyAlignment="1" applyProtection="1">
      <alignment horizontal="center" vertical="center"/>
      <protection locked="0"/>
    </xf>
    <xf numFmtId="0" fontId="29" fillId="0" borderId="3" xfId="0" applyFont="1" applyBorder="1" applyAlignment="1" applyProtection="1">
      <alignment vertical="center"/>
      <protection locked="0"/>
    </xf>
    <xf numFmtId="0" fontId="35" fillId="0" borderId="0" xfId="0" applyFont="1" applyAlignment="1" applyProtection="1">
      <alignment vertical="center"/>
      <protection locked="0"/>
    </xf>
    <xf numFmtId="0" fontId="35" fillId="0" borderId="0" xfId="0" applyFont="1" applyAlignment="1" applyProtection="1">
      <alignment horizontal="left" vertical="center" wrapText="1"/>
      <protection locked="0"/>
    </xf>
    <xf numFmtId="0" fontId="36" fillId="0" borderId="0" xfId="0" applyFont="1" applyAlignment="1" applyProtection="1">
      <alignment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0" fontId="36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4" fontId="38" fillId="0" borderId="21" xfId="0" applyNumberFormat="1" applyFont="1" applyBorder="1" applyAlignment="1" applyProtection="1">
      <alignment vertical="center"/>
      <protection locked="0"/>
    </xf>
    <xf numFmtId="4" fontId="38" fillId="0" borderId="16" xfId="0" applyNumberFormat="1" applyFont="1" applyBorder="1" applyAlignment="1" applyProtection="1">
      <alignment vertical="center"/>
      <protection locked="0"/>
    </xf>
    <xf numFmtId="171" fontId="38" fillId="0" borderId="16" xfId="0" applyNumberFormat="1" applyFont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  <protection locked="0"/>
    </xf>
    <xf numFmtId="0" fontId="29" fillId="0" borderId="0" xfId="0" applyFont="1" applyAlignment="1" applyProtection="1">
      <alignment vertical="center"/>
      <protection locked="0"/>
    </xf>
    <xf numFmtId="0" fontId="29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 applyProtection="1">
      <alignment vertical="center"/>
    </xf>
    <xf numFmtId="0" fontId="15" fillId="0" borderId="14" xfId="0" applyFont="1" applyBorder="1" applyAlignment="1" applyProtection="1">
      <alignment horizontal="left" vertical="center"/>
    </xf>
    <xf numFmtId="0" fontId="0" fillId="0" borderId="14" xfId="0" applyFont="1" applyBorder="1" applyAlignment="1" applyProtection="1">
      <alignment vertical="center"/>
    </xf>
    <xf numFmtId="4" fontId="15" fillId="0" borderId="14" xfId="0" applyNumberFormat="1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2" fillId="0" borderId="0" xfId="0" applyFont="1" applyAlignment="1" applyProtection="1">
      <alignment horizontal="right"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170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4" fontId="31" fillId="0" borderId="0" xfId="0" applyNumberFormat="1" applyFont="1" applyAlignment="1" applyProtection="1">
      <alignment vertical="center"/>
    </xf>
    <xf numFmtId="0" fontId="0" fillId="5" borderId="0" xfId="0" applyFont="1" applyFill="1" applyAlignment="1" applyProtection="1">
      <alignment vertical="center"/>
    </xf>
    <xf numFmtId="0" fontId="6" fillId="5" borderId="11" xfId="0" applyFont="1" applyFill="1" applyBorder="1" applyAlignment="1" applyProtection="1">
      <alignment horizontal="left" vertical="center"/>
    </xf>
    <xf numFmtId="0" fontId="0" fillId="5" borderId="12" xfId="0" applyFont="1" applyFill="1" applyBorder="1" applyAlignment="1" applyProtection="1">
      <alignment vertical="center"/>
    </xf>
    <xf numFmtId="0" fontId="6" fillId="5" borderId="12" xfId="0" applyFont="1" applyFill="1" applyBorder="1" applyAlignment="1" applyProtection="1">
      <alignment horizontal="center" vertical="center"/>
    </xf>
    <xf numFmtId="0" fontId="6" fillId="5" borderId="12" xfId="0" applyFont="1" applyFill="1" applyBorder="1" applyAlignment="1" applyProtection="1">
      <alignment horizontal="left" vertical="center"/>
    </xf>
    <xf numFmtId="0" fontId="0" fillId="5" borderId="12" xfId="0" applyFont="1" applyFill="1" applyBorder="1" applyAlignment="1" applyProtection="1">
      <alignment vertical="center"/>
    </xf>
    <xf numFmtId="4" fontId="6" fillId="5" borderId="12" xfId="0" applyNumberFormat="1" applyFont="1" applyFill="1" applyBorder="1" applyAlignment="1" applyProtection="1">
      <alignment vertical="center"/>
    </xf>
    <xf numFmtId="0" fontId="0" fillId="5" borderId="15" xfId="0" applyFont="1" applyFill="1" applyBorder="1" applyAlignment="1" applyProtection="1">
      <alignment vertical="center"/>
    </xf>
  </cellXfs>
  <cellStyles count="2">
    <cellStyle name="Hypertextový odkaz" xfId="1" builtinId="8"/>
    <cellStyle name="Normální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285750</xdr:colOff>
      <xdr:row>1</xdr:row>
      <xdr:rowOff>142875</xdr:rowOff>
    </xdr:to>
    <xdr:pic>
      <xdr:nvPicPr>
        <xdr:cNvPr id="2" name="Picture 1">
          <a:hlinkClick xmlns:r="http://schemas.openxmlformats.org/officeDocument/2006/relationships" r:id="rId1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285750</xdr:colOff>
      <xdr:row>1</xdr:row>
      <xdr:rowOff>142875</xdr:rowOff>
    </xdr:to>
    <xdr:pic>
      <xdr:nvPicPr>
        <xdr:cNvPr id="2" name="Picture 1">
          <a:hlinkClick xmlns:r="http://schemas.openxmlformats.org/officeDocument/2006/relationships" r:id="rId1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286385</xdr:colOff>
      <xdr:row>1</xdr:row>
      <xdr:rowOff>142875</xdr:rowOff>
    </xdr:to>
    <xdr:pic>
      <xdr:nvPicPr>
        <xdr:cNvPr id="2" name="Picture 1">
          <a:hlinkClick xmlns:r="http://schemas.openxmlformats.org/officeDocument/2006/relationships" r:id="rId1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6385" cy="2863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>
      <selection activeCell="B26" sqref="B26:AP35"/>
    </sheetView>
  </sheetViews>
  <sheetFormatPr defaultColWidth="12" defaultRowHeight="11.25"/>
  <cols>
    <col min="1" max="1" width="8.33203125" style="46" customWidth="1"/>
    <col min="2" max="2" width="1.6640625" style="46" customWidth="1"/>
    <col min="3" max="3" width="4.1640625" style="46" customWidth="1"/>
    <col min="4" max="33" width="2.6640625" style="46" customWidth="1"/>
    <col min="34" max="34" width="3.33203125" style="46" customWidth="1"/>
    <col min="35" max="35" width="31.6640625" style="46" customWidth="1"/>
    <col min="36" max="37" width="2.5" style="46" customWidth="1"/>
    <col min="38" max="38" width="8.33203125" style="46" customWidth="1"/>
    <col min="39" max="39" width="3.33203125" style="46" customWidth="1"/>
    <col min="40" max="40" width="13.33203125" style="46" customWidth="1"/>
    <col min="41" max="41" width="7.5" style="46" customWidth="1"/>
    <col min="42" max="42" width="4.1640625" style="46" customWidth="1"/>
    <col min="43" max="43" width="15.6640625" style="46" hidden="1" customWidth="1"/>
    <col min="44" max="44" width="13.6640625" style="46" customWidth="1"/>
    <col min="45" max="47" width="25.83203125" style="46" hidden="1" customWidth="1"/>
    <col min="48" max="49" width="21.6640625" style="46" hidden="1" customWidth="1"/>
    <col min="50" max="51" width="25" style="46" hidden="1" customWidth="1"/>
    <col min="52" max="52" width="21.6640625" style="46" hidden="1" customWidth="1"/>
    <col min="53" max="53" width="19.1640625" style="46" hidden="1" customWidth="1"/>
    <col min="54" max="54" width="25" style="46" hidden="1" customWidth="1"/>
    <col min="55" max="55" width="21.6640625" style="46" hidden="1" customWidth="1"/>
    <col min="56" max="56" width="19.1640625" style="46" hidden="1" customWidth="1"/>
    <col min="57" max="57" width="66.5" style="46" customWidth="1"/>
    <col min="58" max="70" width="12" style="46"/>
    <col min="71" max="91" width="9.33203125" style="46" hidden="1"/>
    <col min="92" max="16384" width="12" style="46"/>
  </cols>
  <sheetData>
    <row r="1" spans="1:74">
      <c r="A1" s="209" t="s">
        <v>0</v>
      </c>
      <c r="AZ1" s="209" t="s">
        <v>1</v>
      </c>
      <c r="BA1" s="209" t="s">
        <v>2</v>
      </c>
      <c r="BB1" s="209" t="s">
        <v>1</v>
      </c>
      <c r="BT1" s="209" t="s">
        <v>3</v>
      </c>
      <c r="BU1" s="209" t="s">
        <v>3</v>
      </c>
      <c r="BV1" s="209" t="s">
        <v>4</v>
      </c>
    </row>
    <row r="2" spans="1:74" ht="36.950000000000003" customHeight="1">
      <c r="AR2" s="47" t="s">
        <v>5</v>
      </c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S2" s="49" t="s">
        <v>6</v>
      </c>
      <c r="BT2" s="49" t="s">
        <v>7</v>
      </c>
    </row>
    <row r="3" spans="1:74" ht="6.95" customHeight="1">
      <c r="B3" s="51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  <c r="AL3" s="52"/>
      <c r="AM3" s="52"/>
      <c r="AN3" s="52"/>
      <c r="AO3" s="52"/>
      <c r="AP3" s="52"/>
      <c r="AQ3" s="52"/>
      <c r="AR3" s="53"/>
      <c r="BS3" s="49" t="s">
        <v>6</v>
      </c>
      <c r="BT3" s="49" t="s">
        <v>8</v>
      </c>
    </row>
    <row r="4" spans="1:74" ht="24.95" customHeight="1">
      <c r="B4" s="53"/>
      <c r="D4" s="54" t="s">
        <v>9</v>
      </c>
      <c r="AR4" s="53"/>
      <c r="AS4" s="210" t="s">
        <v>10</v>
      </c>
      <c r="BE4" s="211" t="s">
        <v>11</v>
      </c>
      <c r="BS4" s="49" t="s">
        <v>12</v>
      </c>
    </row>
    <row r="5" spans="1:74" ht="12" customHeight="1">
      <c r="B5" s="53"/>
      <c r="D5" s="212" t="s">
        <v>13</v>
      </c>
      <c r="K5" s="63" t="s">
        <v>14</v>
      </c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R5" s="53"/>
      <c r="BE5" s="213" t="s">
        <v>15</v>
      </c>
      <c r="BS5" s="49" t="s">
        <v>6</v>
      </c>
    </row>
    <row r="6" spans="1:74" ht="36.950000000000003" customHeight="1">
      <c r="B6" s="53"/>
      <c r="D6" s="214" t="s">
        <v>16</v>
      </c>
      <c r="K6" s="215" t="s">
        <v>17</v>
      </c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R6" s="53"/>
      <c r="BE6" s="216"/>
      <c r="BS6" s="49" t="s">
        <v>6</v>
      </c>
    </row>
    <row r="7" spans="1:74" ht="12" customHeight="1">
      <c r="B7" s="53"/>
      <c r="D7" s="56" t="s">
        <v>18</v>
      </c>
      <c r="K7" s="61" t="s">
        <v>1</v>
      </c>
      <c r="AK7" s="56" t="s">
        <v>19</v>
      </c>
      <c r="AN7" s="61" t="s">
        <v>1</v>
      </c>
      <c r="AR7" s="53"/>
      <c r="BE7" s="216"/>
      <c r="BS7" s="49" t="s">
        <v>6</v>
      </c>
    </row>
    <row r="8" spans="1:74" ht="12" customHeight="1">
      <c r="B8" s="53"/>
      <c r="D8" s="56" t="s">
        <v>20</v>
      </c>
      <c r="K8" s="61" t="s">
        <v>21</v>
      </c>
      <c r="AK8" s="56" t="s">
        <v>22</v>
      </c>
      <c r="AN8" s="29" t="s">
        <v>23</v>
      </c>
      <c r="AR8" s="53"/>
      <c r="BE8" s="216"/>
      <c r="BS8" s="49" t="s">
        <v>6</v>
      </c>
    </row>
    <row r="9" spans="1:74" ht="14.45" customHeight="1">
      <c r="B9" s="53"/>
      <c r="AR9" s="53"/>
      <c r="BE9" s="216"/>
      <c r="BS9" s="49" t="s">
        <v>6</v>
      </c>
    </row>
    <row r="10" spans="1:74" ht="12" customHeight="1">
      <c r="B10" s="53"/>
      <c r="D10" s="56" t="s">
        <v>24</v>
      </c>
      <c r="AK10" s="56" t="s">
        <v>25</v>
      </c>
      <c r="AN10" s="61" t="s">
        <v>1</v>
      </c>
      <c r="AR10" s="53"/>
      <c r="BE10" s="216"/>
      <c r="BS10" s="49" t="s">
        <v>6</v>
      </c>
    </row>
    <row r="11" spans="1:74" ht="18.600000000000001" customHeight="1">
      <c r="B11" s="53"/>
      <c r="E11" s="61" t="s">
        <v>26</v>
      </c>
      <c r="AK11" s="56" t="s">
        <v>27</v>
      </c>
      <c r="AN11" s="61" t="s">
        <v>1</v>
      </c>
      <c r="AR11" s="53"/>
      <c r="BE11" s="216"/>
      <c r="BS11" s="49" t="s">
        <v>6</v>
      </c>
    </row>
    <row r="12" spans="1:74" ht="6.95" customHeight="1">
      <c r="B12" s="53"/>
      <c r="AR12" s="53"/>
      <c r="BE12" s="216"/>
      <c r="BS12" s="49" t="s">
        <v>6</v>
      </c>
    </row>
    <row r="13" spans="1:74" ht="12" customHeight="1">
      <c r="B13" s="53"/>
      <c r="D13" s="56" t="s">
        <v>28</v>
      </c>
      <c r="AK13" s="56" t="s">
        <v>25</v>
      </c>
      <c r="AN13" s="40" t="s">
        <v>29</v>
      </c>
      <c r="AR13" s="53"/>
      <c r="BE13" s="216"/>
      <c r="BS13" s="49" t="s">
        <v>6</v>
      </c>
    </row>
    <row r="14" spans="1:74" ht="12.75">
      <c r="B14" s="53"/>
      <c r="E14" s="43" t="s">
        <v>29</v>
      </c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17"/>
      <c r="Y14" s="217"/>
      <c r="Z14" s="217"/>
      <c r="AA14" s="217"/>
      <c r="AB14" s="217"/>
      <c r="AC14" s="217"/>
      <c r="AD14" s="217"/>
      <c r="AE14" s="217"/>
      <c r="AF14" s="217"/>
      <c r="AG14" s="217"/>
      <c r="AH14" s="217"/>
      <c r="AI14" s="217"/>
      <c r="AJ14" s="217"/>
      <c r="AK14" s="56" t="s">
        <v>27</v>
      </c>
      <c r="AN14" s="40" t="s">
        <v>29</v>
      </c>
      <c r="AR14" s="53"/>
      <c r="BE14" s="216"/>
      <c r="BS14" s="49" t="s">
        <v>6</v>
      </c>
    </row>
    <row r="15" spans="1:74" ht="6.95" customHeight="1">
      <c r="B15" s="53"/>
      <c r="AR15" s="53"/>
      <c r="BE15" s="216"/>
      <c r="BS15" s="49" t="s">
        <v>3</v>
      </c>
    </row>
    <row r="16" spans="1:74" ht="12" customHeight="1">
      <c r="B16" s="53"/>
      <c r="D16" s="56" t="s">
        <v>30</v>
      </c>
      <c r="AK16" s="56" t="s">
        <v>25</v>
      </c>
      <c r="AN16" s="61" t="s">
        <v>1</v>
      </c>
      <c r="AR16" s="53"/>
      <c r="BE16" s="216"/>
      <c r="BS16" s="49" t="s">
        <v>3</v>
      </c>
    </row>
    <row r="17" spans="1:71" ht="18.600000000000001" customHeight="1">
      <c r="B17" s="53"/>
      <c r="E17" s="61" t="s">
        <v>31</v>
      </c>
      <c r="AK17" s="56" t="s">
        <v>27</v>
      </c>
      <c r="AN17" s="61" t="s">
        <v>1</v>
      </c>
      <c r="AR17" s="53"/>
      <c r="BE17" s="216"/>
      <c r="BS17" s="49" t="s">
        <v>32</v>
      </c>
    </row>
    <row r="18" spans="1:71" ht="6.95" customHeight="1">
      <c r="B18" s="53"/>
      <c r="AR18" s="53"/>
      <c r="BE18" s="216"/>
      <c r="BS18" s="49" t="s">
        <v>6</v>
      </c>
    </row>
    <row r="19" spans="1:71" ht="12" customHeight="1">
      <c r="B19" s="53"/>
      <c r="D19" s="56" t="s">
        <v>33</v>
      </c>
      <c r="AK19" s="56" t="s">
        <v>25</v>
      </c>
      <c r="AN19" s="61" t="s">
        <v>1</v>
      </c>
      <c r="AR19" s="53"/>
      <c r="BE19" s="216"/>
      <c r="BS19" s="49" t="s">
        <v>6</v>
      </c>
    </row>
    <row r="20" spans="1:71" ht="18.600000000000001" customHeight="1">
      <c r="B20" s="53"/>
      <c r="E20" s="61" t="s">
        <v>34</v>
      </c>
      <c r="AK20" s="56" t="s">
        <v>27</v>
      </c>
      <c r="AN20" s="61" t="s">
        <v>1</v>
      </c>
      <c r="AR20" s="53"/>
      <c r="BE20" s="216"/>
      <c r="BS20" s="49" t="s">
        <v>32</v>
      </c>
    </row>
    <row r="21" spans="1:71" ht="6.95" customHeight="1">
      <c r="B21" s="53"/>
      <c r="AR21" s="53"/>
      <c r="BE21" s="216"/>
    </row>
    <row r="22" spans="1:71" ht="12" customHeight="1">
      <c r="B22" s="53"/>
      <c r="D22" s="56" t="s">
        <v>35</v>
      </c>
      <c r="AR22" s="53"/>
      <c r="BE22" s="216"/>
    </row>
    <row r="23" spans="1:71" ht="16.5" customHeight="1">
      <c r="B23" s="53"/>
      <c r="E23" s="66" t="s">
        <v>1</v>
      </c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R23" s="53"/>
      <c r="BE23" s="216"/>
    </row>
    <row r="24" spans="1:71" ht="6.95" customHeight="1">
      <c r="B24" s="53"/>
      <c r="AR24" s="53"/>
      <c r="BE24" s="216"/>
    </row>
    <row r="25" spans="1:71" ht="6.95" customHeight="1">
      <c r="B25" s="53"/>
      <c r="D25" s="218"/>
      <c r="E25" s="218"/>
      <c r="F25" s="218"/>
      <c r="G25" s="218"/>
      <c r="H25" s="218"/>
      <c r="I25" s="218"/>
      <c r="J25" s="218"/>
      <c r="K25" s="218"/>
      <c r="L25" s="218"/>
      <c r="M25" s="218"/>
      <c r="N25" s="218"/>
      <c r="O25" s="218"/>
      <c r="P25" s="218"/>
      <c r="Q25" s="218"/>
      <c r="R25" s="218"/>
      <c r="S25" s="218"/>
      <c r="T25" s="218"/>
      <c r="U25" s="218"/>
      <c r="V25" s="218"/>
      <c r="W25" s="218"/>
      <c r="X25" s="218"/>
      <c r="Y25" s="218"/>
      <c r="Z25" s="218"/>
      <c r="AA25" s="218"/>
      <c r="AB25" s="218"/>
      <c r="AC25" s="218"/>
      <c r="AD25" s="218"/>
      <c r="AE25" s="218"/>
      <c r="AF25" s="218"/>
      <c r="AG25" s="218"/>
      <c r="AH25" s="218"/>
      <c r="AI25" s="218"/>
      <c r="AJ25" s="218"/>
      <c r="AK25" s="218"/>
      <c r="AL25" s="218"/>
      <c r="AM25" s="218"/>
      <c r="AN25" s="218"/>
      <c r="AO25" s="218"/>
      <c r="AR25" s="53"/>
      <c r="BE25" s="216"/>
    </row>
    <row r="26" spans="1:71" s="58" customFormat="1" ht="25.9" customHeight="1">
      <c r="A26" s="34"/>
      <c r="B26" s="270"/>
      <c r="C26" s="150"/>
      <c r="D26" s="271" t="s">
        <v>36</v>
      </c>
      <c r="E26" s="272"/>
      <c r="F26" s="272"/>
      <c r="G26" s="272"/>
      <c r="H26" s="272"/>
      <c r="I26" s="272"/>
      <c r="J26" s="272"/>
      <c r="K26" s="272"/>
      <c r="L26" s="272"/>
      <c r="M26" s="272"/>
      <c r="N26" s="272"/>
      <c r="O26" s="272"/>
      <c r="P26" s="272"/>
      <c r="Q26" s="272"/>
      <c r="R26" s="272"/>
      <c r="S26" s="272"/>
      <c r="T26" s="272"/>
      <c r="U26" s="272"/>
      <c r="V26" s="272"/>
      <c r="W26" s="272"/>
      <c r="X26" s="272"/>
      <c r="Y26" s="272"/>
      <c r="Z26" s="272"/>
      <c r="AA26" s="272"/>
      <c r="AB26" s="272"/>
      <c r="AC26" s="272"/>
      <c r="AD26" s="272"/>
      <c r="AE26" s="272"/>
      <c r="AF26" s="272"/>
      <c r="AG26" s="272"/>
      <c r="AH26" s="272"/>
      <c r="AI26" s="272"/>
      <c r="AJ26" s="272"/>
      <c r="AK26" s="273">
        <f>ROUND(AG94,2)</f>
        <v>0</v>
      </c>
      <c r="AL26" s="274"/>
      <c r="AM26" s="274"/>
      <c r="AN26" s="274"/>
      <c r="AO26" s="274"/>
      <c r="AP26" s="150"/>
      <c r="AQ26" s="34"/>
      <c r="AR26" s="30"/>
      <c r="BE26" s="216"/>
    </row>
    <row r="27" spans="1:71" s="58" customFormat="1" ht="6.95" customHeight="1">
      <c r="A27" s="34"/>
      <c r="B27" s="270"/>
      <c r="C27" s="150"/>
      <c r="D27" s="150"/>
      <c r="E27" s="150"/>
      <c r="F27" s="150"/>
      <c r="G27" s="150"/>
      <c r="H27" s="150"/>
      <c r="I27" s="150"/>
      <c r="J27" s="150"/>
      <c r="K27" s="150"/>
      <c r="L27" s="150"/>
      <c r="M27" s="150"/>
      <c r="N27" s="150"/>
      <c r="O27" s="150"/>
      <c r="P27" s="150"/>
      <c r="Q27" s="150"/>
      <c r="R27" s="150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  <c r="AF27" s="150"/>
      <c r="AG27" s="150"/>
      <c r="AH27" s="150"/>
      <c r="AI27" s="150"/>
      <c r="AJ27" s="150"/>
      <c r="AK27" s="150"/>
      <c r="AL27" s="150"/>
      <c r="AM27" s="150"/>
      <c r="AN27" s="150"/>
      <c r="AO27" s="150"/>
      <c r="AP27" s="150"/>
      <c r="AQ27" s="34"/>
      <c r="AR27" s="30"/>
      <c r="BE27" s="216"/>
    </row>
    <row r="28" spans="1:71" s="58" customFormat="1" ht="12.75">
      <c r="A28" s="34"/>
      <c r="B28" s="270"/>
      <c r="C28" s="150"/>
      <c r="D28" s="150"/>
      <c r="E28" s="150"/>
      <c r="F28" s="150"/>
      <c r="G28" s="150"/>
      <c r="H28" s="150"/>
      <c r="I28" s="150"/>
      <c r="J28" s="150"/>
      <c r="K28" s="150"/>
      <c r="L28" s="275" t="s">
        <v>37</v>
      </c>
      <c r="M28" s="275"/>
      <c r="N28" s="275"/>
      <c r="O28" s="275"/>
      <c r="P28" s="275"/>
      <c r="Q28" s="150"/>
      <c r="R28" s="150"/>
      <c r="S28" s="150"/>
      <c r="T28" s="150"/>
      <c r="U28" s="150"/>
      <c r="V28" s="150"/>
      <c r="W28" s="275" t="s">
        <v>38</v>
      </c>
      <c r="X28" s="275"/>
      <c r="Y28" s="275"/>
      <c r="Z28" s="275"/>
      <c r="AA28" s="275"/>
      <c r="AB28" s="275"/>
      <c r="AC28" s="275"/>
      <c r="AD28" s="275"/>
      <c r="AE28" s="275"/>
      <c r="AF28" s="150"/>
      <c r="AG28" s="150"/>
      <c r="AH28" s="150"/>
      <c r="AI28" s="150"/>
      <c r="AJ28" s="150"/>
      <c r="AK28" s="275" t="s">
        <v>39</v>
      </c>
      <c r="AL28" s="275"/>
      <c r="AM28" s="275"/>
      <c r="AN28" s="275"/>
      <c r="AO28" s="275"/>
      <c r="AP28" s="150"/>
      <c r="AQ28" s="34"/>
      <c r="AR28" s="30"/>
      <c r="BE28" s="216"/>
    </row>
    <row r="29" spans="1:71" s="219" customFormat="1" ht="14.45" customHeight="1">
      <c r="B29" s="276"/>
      <c r="C29" s="277"/>
      <c r="D29" s="151" t="s">
        <v>40</v>
      </c>
      <c r="E29" s="277"/>
      <c r="F29" s="151" t="s">
        <v>41</v>
      </c>
      <c r="G29" s="277"/>
      <c r="H29" s="277"/>
      <c r="I29" s="277"/>
      <c r="J29" s="277"/>
      <c r="K29" s="277"/>
      <c r="L29" s="278">
        <v>0.21</v>
      </c>
      <c r="M29" s="279"/>
      <c r="N29" s="279"/>
      <c r="O29" s="279"/>
      <c r="P29" s="279"/>
      <c r="Q29" s="277"/>
      <c r="R29" s="277"/>
      <c r="S29" s="277"/>
      <c r="T29" s="277"/>
      <c r="U29" s="277"/>
      <c r="V29" s="277"/>
      <c r="W29" s="280">
        <f>ROUND(AZ94,2)</f>
        <v>0</v>
      </c>
      <c r="X29" s="279"/>
      <c r="Y29" s="279"/>
      <c r="Z29" s="279"/>
      <c r="AA29" s="279"/>
      <c r="AB29" s="279"/>
      <c r="AC29" s="279"/>
      <c r="AD29" s="279"/>
      <c r="AE29" s="279"/>
      <c r="AF29" s="277"/>
      <c r="AG29" s="277"/>
      <c r="AH29" s="277"/>
      <c r="AI29" s="277"/>
      <c r="AJ29" s="277"/>
      <c r="AK29" s="280">
        <f>ROUND(AV94,2)</f>
        <v>0</v>
      </c>
      <c r="AL29" s="279"/>
      <c r="AM29" s="279"/>
      <c r="AN29" s="279"/>
      <c r="AO29" s="279"/>
      <c r="AP29" s="277"/>
      <c r="AR29" s="220"/>
      <c r="BE29" s="221"/>
    </row>
    <row r="30" spans="1:71" s="219" customFormat="1" ht="14.45" customHeight="1">
      <c r="B30" s="276"/>
      <c r="C30" s="277"/>
      <c r="D30" s="277"/>
      <c r="E30" s="277"/>
      <c r="F30" s="151" t="s">
        <v>42</v>
      </c>
      <c r="G30" s="277"/>
      <c r="H30" s="277"/>
      <c r="I30" s="277"/>
      <c r="J30" s="277"/>
      <c r="K30" s="277"/>
      <c r="L30" s="278">
        <v>0.12</v>
      </c>
      <c r="M30" s="279"/>
      <c r="N30" s="279"/>
      <c r="O30" s="279"/>
      <c r="P30" s="279"/>
      <c r="Q30" s="277"/>
      <c r="R30" s="277"/>
      <c r="S30" s="277"/>
      <c r="T30" s="277"/>
      <c r="U30" s="277"/>
      <c r="V30" s="277"/>
      <c r="W30" s="280">
        <f>ROUND(BA94,2)</f>
        <v>0</v>
      </c>
      <c r="X30" s="279"/>
      <c r="Y30" s="279"/>
      <c r="Z30" s="279"/>
      <c r="AA30" s="279"/>
      <c r="AB30" s="279"/>
      <c r="AC30" s="279"/>
      <c r="AD30" s="279"/>
      <c r="AE30" s="279"/>
      <c r="AF30" s="277"/>
      <c r="AG30" s="277"/>
      <c r="AH30" s="277"/>
      <c r="AI30" s="277"/>
      <c r="AJ30" s="277"/>
      <c r="AK30" s="280">
        <f>ROUND(AW94,2)</f>
        <v>0</v>
      </c>
      <c r="AL30" s="279"/>
      <c r="AM30" s="279"/>
      <c r="AN30" s="279"/>
      <c r="AO30" s="279"/>
      <c r="AP30" s="277"/>
      <c r="AR30" s="220"/>
      <c r="BE30" s="221"/>
    </row>
    <row r="31" spans="1:71" s="219" customFormat="1" ht="14.45" hidden="1" customHeight="1">
      <c r="B31" s="276"/>
      <c r="C31" s="277"/>
      <c r="D31" s="277"/>
      <c r="E31" s="277"/>
      <c r="F31" s="151" t="s">
        <v>43</v>
      </c>
      <c r="G31" s="277"/>
      <c r="H31" s="277"/>
      <c r="I31" s="277"/>
      <c r="J31" s="277"/>
      <c r="K31" s="277"/>
      <c r="L31" s="278">
        <v>0.21</v>
      </c>
      <c r="M31" s="279"/>
      <c r="N31" s="279"/>
      <c r="O31" s="279"/>
      <c r="P31" s="279"/>
      <c r="Q31" s="277"/>
      <c r="R31" s="277"/>
      <c r="S31" s="277"/>
      <c r="T31" s="277"/>
      <c r="U31" s="277"/>
      <c r="V31" s="277"/>
      <c r="W31" s="280">
        <f>ROUND(BB94,2)</f>
        <v>0</v>
      </c>
      <c r="X31" s="279"/>
      <c r="Y31" s="279"/>
      <c r="Z31" s="279"/>
      <c r="AA31" s="279"/>
      <c r="AB31" s="279"/>
      <c r="AC31" s="279"/>
      <c r="AD31" s="279"/>
      <c r="AE31" s="279"/>
      <c r="AF31" s="277"/>
      <c r="AG31" s="277"/>
      <c r="AH31" s="277"/>
      <c r="AI31" s="277"/>
      <c r="AJ31" s="277"/>
      <c r="AK31" s="280">
        <v>0</v>
      </c>
      <c r="AL31" s="279"/>
      <c r="AM31" s="279"/>
      <c r="AN31" s="279"/>
      <c r="AO31" s="279"/>
      <c r="AP31" s="277"/>
      <c r="AR31" s="220"/>
      <c r="BE31" s="221"/>
    </row>
    <row r="32" spans="1:71" s="219" customFormat="1" ht="14.45" hidden="1" customHeight="1">
      <c r="B32" s="276"/>
      <c r="C32" s="277"/>
      <c r="D32" s="277"/>
      <c r="E32" s="277"/>
      <c r="F32" s="151" t="s">
        <v>44</v>
      </c>
      <c r="G32" s="277"/>
      <c r="H32" s="277"/>
      <c r="I32" s="277"/>
      <c r="J32" s="277"/>
      <c r="K32" s="277"/>
      <c r="L32" s="278">
        <v>0.12</v>
      </c>
      <c r="M32" s="279"/>
      <c r="N32" s="279"/>
      <c r="O32" s="279"/>
      <c r="P32" s="279"/>
      <c r="Q32" s="277"/>
      <c r="R32" s="277"/>
      <c r="S32" s="277"/>
      <c r="T32" s="277"/>
      <c r="U32" s="277"/>
      <c r="V32" s="277"/>
      <c r="W32" s="280">
        <f>ROUND(BC94,2)</f>
        <v>0</v>
      </c>
      <c r="X32" s="279"/>
      <c r="Y32" s="279"/>
      <c r="Z32" s="279"/>
      <c r="AA32" s="279"/>
      <c r="AB32" s="279"/>
      <c r="AC32" s="279"/>
      <c r="AD32" s="279"/>
      <c r="AE32" s="279"/>
      <c r="AF32" s="277"/>
      <c r="AG32" s="277"/>
      <c r="AH32" s="277"/>
      <c r="AI32" s="277"/>
      <c r="AJ32" s="277"/>
      <c r="AK32" s="280">
        <v>0</v>
      </c>
      <c r="AL32" s="279"/>
      <c r="AM32" s="279"/>
      <c r="AN32" s="279"/>
      <c r="AO32" s="279"/>
      <c r="AP32" s="277"/>
      <c r="AR32" s="220"/>
      <c r="BE32" s="221"/>
    </row>
    <row r="33" spans="1:57" s="219" customFormat="1" ht="14.45" hidden="1" customHeight="1">
      <c r="B33" s="276"/>
      <c r="C33" s="277"/>
      <c r="D33" s="277"/>
      <c r="E33" s="277"/>
      <c r="F33" s="151" t="s">
        <v>45</v>
      </c>
      <c r="G33" s="277"/>
      <c r="H33" s="277"/>
      <c r="I33" s="277"/>
      <c r="J33" s="277"/>
      <c r="K33" s="277"/>
      <c r="L33" s="278">
        <v>0</v>
      </c>
      <c r="M33" s="279"/>
      <c r="N33" s="279"/>
      <c r="O33" s="279"/>
      <c r="P33" s="279"/>
      <c r="Q33" s="277"/>
      <c r="R33" s="277"/>
      <c r="S33" s="277"/>
      <c r="T33" s="277"/>
      <c r="U33" s="277"/>
      <c r="V33" s="277"/>
      <c r="W33" s="280">
        <f>ROUND(BD94,2)</f>
        <v>0</v>
      </c>
      <c r="X33" s="279"/>
      <c r="Y33" s="279"/>
      <c r="Z33" s="279"/>
      <c r="AA33" s="279"/>
      <c r="AB33" s="279"/>
      <c r="AC33" s="279"/>
      <c r="AD33" s="279"/>
      <c r="AE33" s="279"/>
      <c r="AF33" s="277"/>
      <c r="AG33" s="277"/>
      <c r="AH33" s="277"/>
      <c r="AI33" s="277"/>
      <c r="AJ33" s="277"/>
      <c r="AK33" s="280">
        <v>0</v>
      </c>
      <c r="AL33" s="279"/>
      <c r="AM33" s="279"/>
      <c r="AN33" s="279"/>
      <c r="AO33" s="279"/>
      <c r="AP33" s="277"/>
      <c r="AR33" s="220"/>
      <c r="BE33" s="221"/>
    </row>
    <row r="34" spans="1:57" s="58" customFormat="1" ht="6.95" customHeight="1">
      <c r="A34" s="34"/>
      <c r="B34" s="270"/>
      <c r="C34" s="150"/>
      <c r="D34" s="150"/>
      <c r="E34" s="150"/>
      <c r="F34" s="150"/>
      <c r="G34" s="150"/>
      <c r="H34" s="150"/>
      <c r="I34" s="150"/>
      <c r="J34" s="150"/>
      <c r="K34" s="150"/>
      <c r="L34" s="150"/>
      <c r="M34" s="150"/>
      <c r="N34" s="150"/>
      <c r="O34" s="150"/>
      <c r="P34" s="150"/>
      <c r="Q34" s="150"/>
      <c r="R34" s="150"/>
      <c r="S34" s="150"/>
      <c r="T34" s="150"/>
      <c r="U34" s="150"/>
      <c r="V34" s="150"/>
      <c r="W34" s="150"/>
      <c r="X34" s="150"/>
      <c r="Y34" s="150"/>
      <c r="Z34" s="150"/>
      <c r="AA34" s="150"/>
      <c r="AB34" s="150"/>
      <c r="AC34" s="150"/>
      <c r="AD34" s="150"/>
      <c r="AE34" s="150"/>
      <c r="AF34" s="150"/>
      <c r="AG34" s="150"/>
      <c r="AH34" s="150"/>
      <c r="AI34" s="150"/>
      <c r="AJ34" s="150"/>
      <c r="AK34" s="150"/>
      <c r="AL34" s="150"/>
      <c r="AM34" s="150"/>
      <c r="AN34" s="150"/>
      <c r="AO34" s="150"/>
      <c r="AP34" s="150"/>
      <c r="AQ34" s="34"/>
      <c r="AR34" s="30"/>
      <c r="BE34" s="216"/>
    </row>
    <row r="35" spans="1:57" s="58" customFormat="1" ht="25.9" customHeight="1">
      <c r="A35" s="34"/>
      <c r="B35" s="270"/>
      <c r="C35" s="281"/>
      <c r="D35" s="282" t="s">
        <v>46</v>
      </c>
      <c r="E35" s="283"/>
      <c r="F35" s="283"/>
      <c r="G35" s="283"/>
      <c r="H35" s="283"/>
      <c r="I35" s="283"/>
      <c r="J35" s="283"/>
      <c r="K35" s="283"/>
      <c r="L35" s="283"/>
      <c r="M35" s="283"/>
      <c r="N35" s="283"/>
      <c r="O35" s="283"/>
      <c r="P35" s="283"/>
      <c r="Q35" s="283"/>
      <c r="R35" s="283"/>
      <c r="S35" s="283"/>
      <c r="T35" s="284" t="s">
        <v>47</v>
      </c>
      <c r="U35" s="283"/>
      <c r="V35" s="283"/>
      <c r="W35" s="283"/>
      <c r="X35" s="285" t="s">
        <v>48</v>
      </c>
      <c r="Y35" s="286"/>
      <c r="Z35" s="286"/>
      <c r="AA35" s="286"/>
      <c r="AB35" s="286"/>
      <c r="AC35" s="283"/>
      <c r="AD35" s="283"/>
      <c r="AE35" s="283"/>
      <c r="AF35" s="283"/>
      <c r="AG35" s="283"/>
      <c r="AH35" s="283"/>
      <c r="AI35" s="283"/>
      <c r="AJ35" s="283"/>
      <c r="AK35" s="287">
        <f>SUM(AK26:AK33)</f>
        <v>0</v>
      </c>
      <c r="AL35" s="286"/>
      <c r="AM35" s="286"/>
      <c r="AN35" s="286"/>
      <c r="AO35" s="288"/>
      <c r="AP35" s="281"/>
      <c r="AQ35" s="222"/>
      <c r="AR35" s="30"/>
      <c r="BE35" s="34"/>
    </row>
    <row r="36" spans="1:57" s="58" customFormat="1" ht="6.95" customHeight="1">
      <c r="A36" s="34"/>
      <c r="B36" s="30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0"/>
      <c r="BE36" s="34"/>
    </row>
    <row r="37" spans="1:57" s="58" customFormat="1" ht="14.45" customHeight="1">
      <c r="A37" s="34"/>
      <c r="B37" s="30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0"/>
      <c r="BE37" s="34"/>
    </row>
    <row r="38" spans="1:57" ht="14.45" customHeight="1">
      <c r="B38" s="53"/>
      <c r="AR38" s="53"/>
    </row>
    <row r="39" spans="1:57" ht="14.45" customHeight="1">
      <c r="B39" s="53"/>
      <c r="AR39" s="53"/>
    </row>
    <row r="40" spans="1:57" ht="14.45" customHeight="1">
      <c r="B40" s="53"/>
      <c r="AR40" s="53"/>
    </row>
    <row r="41" spans="1:57" ht="14.45" customHeight="1">
      <c r="B41" s="53"/>
      <c r="AR41" s="53"/>
    </row>
    <row r="42" spans="1:57" ht="14.45" customHeight="1">
      <c r="B42" s="53"/>
      <c r="AR42" s="53"/>
    </row>
    <row r="43" spans="1:57" ht="14.45" customHeight="1">
      <c r="B43" s="53"/>
      <c r="AR43" s="53"/>
    </row>
    <row r="44" spans="1:57" ht="14.45" customHeight="1">
      <c r="B44" s="53"/>
      <c r="AR44" s="53"/>
    </row>
    <row r="45" spans="1:57" ht="14.45" customHeight="1">
      <c r="B45" s="53"/>
      <c r="AR45" s="53"/>
    </row>
    <row r="46" spans="1:57" ht="14.45" customHeight="1">
      <c r="B46" s="53"/>
      <c r="AR46" s="53"/>
    </row>
    <row r="47" spans="1:57" ht="14.45" customHeight="1">
      <c r="B47" s="53"/>
      <c r="AR47" s="53"/>
    </row>
    <row r="48" spans="1:57" ht="14.45" customHeight="1">
      <c r="B48" s="53"/>
      <c r="AR48" s="53"/>
    </row>
    <row r="49" spans="1:57" s="58" customFormat="1" ht="14.45" customHeight="1">
      <c r="B49" s="57"/>
      <c r="D49" s="83" t="s">
        <v>49</v>
      </c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84"/>
      <c r="AC49" s="84"/>
      <c r="AD49" s="84"/>
      <c r="AE49" s="84"/>
      <c r="AF49" s="84"/>
      <c r="AG49" s="84"/>
      <c r="AH49" s="83" t="s">
        <v>50</v>
      </c>
      <c r="AI49" s="84"/>
      <c r="AJ49" s="84"/>
      <c r="AK49" s="84"/>
      <c r="AL49" s="84"/>
      <c r="AM49" s="84"/>
      <c r="AN49" s="84"/>
      <c r="AO49" s="84"/>
      <c r="AR49" s="57"/>
    </row>
    <row r="50" spans="1:57">
      <c r="B50" s="53"/>
      <c r="AR50" s="53"/>
    </row>
    <row r="51" spans="1:57">
      <c r="B51" s="53"/>
      <c r="AR51" s="53"/>
    </row>
    <row r="52" spans="1:57">
      <c r="B52" s="53"/>
      <c r="AR52" s="53"/>
    </row>
    <row r="53" spans="1:57">
      <c r="B53" s="53"/>
      <c r="AR53" s="53"/>
    </row>
    <row r="54" spans="1:57">
      <c r="B54" s="53"/>
      <c r="AR54" s="53"/>
    </row>
    <row r="55" spans="1:57">
      <c r="B55" s="53"/>
      <c r="AR55" s="53"/>
    </row>
    <row r="56" spans="1:57">
      <c r="B56" s="53"/>
      <c r="AR56" s="53"/>
    </row>
    <row r="57" spans="1:57">
      <c r="B57" s="53"/>
      <c r="AR57" s="53"/>
    </row>
    <row r="58" spans="1:57">
      <c r="B58" s="53"/>
      <c r="AR58" s="53"/>
    </row>
    <row r="59" spans="1:57">
      <c r="B59" s="53"/>
      <c r="AR59" s="53"/>
    </row>
    <row r="60" spans="1:57" s="58" customFormat="1" ht="12.75">
      <c r="A60" s="34"/>
      <c r="B60" s="30"/>
      <c r="C60" s="34"/>
      <c r="D60" s="85" t="s">
        <v>51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5" t="s">
        <v>52</v>
      </c>
      <c r="W60" s="86"/>
      <c r="X60" s="86"/>
      <c r="Y60" s="86"/>
      <c r="Z60" s="86"/>
      <c r="AA60" s="86"/>
      <c r="AB60" s="86"/>
      <c r="AC60" s="86"/>
      <c r="AD60" s="86"/>
      <c r="AE60" s="86"/>
      <c r="AF60" s="86"/>
      <c r="AG60" s="86"/>
      <c r="AH60" s="85" t="s">
        <v>51</v>
      </c>
      <c r="AI60" s="86"/>
      <c r="AJ60" s="86"/>
      <c r="AK60" s="86"/>
      <c r="AL60" s="86"/>
      <c r="AM60" s="85" t="s">
        <v>52</v>
      </c>
      <c r="AN60" s="86"/>
      <c r="AO60" s="86"/>
      <c r="AP60" s="34"/>
      <c r="AQ60" s="34"/>
      <c r="AR60" s="30"/>
      <c r="BE60" s="34"/>
    </row>
    <row r="61" spans="1:57">
      <c r="B61" s="53"/>
      <c r="AR61" s="53"/>
    </row>
    <row r="62" spans="1:57">
      <c r="B62" s="53"/>
      <c r="AR62" s="53"/>
    </row>
    <row r="63" spans="1:57">
      <c r="B63" s="53"/>
      <c r="AR63" s="53"/>
    </row>
    <row r="64" spans="1:57" s="58" customFormat="1" ht="12.75">
      <c r="A64" s="34"/>
      <c r="B64" s="30"/>
      <c r="C64" s="34"/>
      <c r="D64" s="83" t="s">
        <v>53</v>
      </c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89"/>
      <c r="AH64" s="83" t="s">
        <v>54</v>
      </c>
      <c r="AI64" s="89"/>
      <c r="AJ64" s="89"/>
      <c r="AK64" s="89"/>
      <c r="AL64" s="89"/>
      <c r="AM64" s="89"/>
      <c r="AN64" s="89"/>
      <c r="AO64" s="89"/>
      <c r="AP64" s="34"/>
      <c r="AQ64" s="34"/>
      <c r="AR64" s="30"/>
      <c r="BE64" s="34"/>
    </row>
    <row r="65" spans="1:57">
      <c r="B65" s="53"/>
      <c r="AR65" s="53"/>
    </row>
    <row r="66" spans="1:57">
      <c r="B66" s="53"/>
      <c r="AR66" s="53"/>
    </row>
    <row r="67" spans="1:57">
      <c r="B67" s="53"/>
      <c r="AR67" s="53"/>
    </row>
    <row r="68" spans="1:57">
      <c r="B68" s="53"/>
      <c r="AR68" s="53"/>
    </row>
    <row r="69" spans="1:57">
      <c r="B69" s="53"/>
      <c r="AR69" s="53"/>
    </row>
    <row r="70" spans="1:57">
      <c r="B70" s="53"/>
      <c r="AR70" s="53"/>
    </row>
    <row r="71" spans="1:57">
      <c r="B71" s="53"/>
      <c r="AR71" s="53"/>
    </row>
    <row r="72" spans="1:57">
      <c r="B72" s="53"/>
      <c r="AR72" s="53"/>
    </row>
    <row r="73" spans="1:57">
      <c r="B73" s="53"/>
      <c r="AR73" s="53"/>
    </row>
    <row r="74" spans="1:57">
      <c r="B74" s="53"/>
      <c r="AR74" s="53"/>
    </row>
    <row r="75" spans="1:57" s="58" customFormat="1" ht="12.75">
      <c r="A75" s="34"/>
      <c r="B75" s="30"/>
      <c r="C75" s="34"/>
      <c r="D75" s="85" t="s">
        <v>51</v>
      </c>
      <c r="E75" s="86"/>
      <c r="F75" s="86"/>
      <c r="G75" s="86"/>
      <c r="H75" s="86"/>
      <c r="I75" s="86"/>
      <c r="J75" s="86"/>
      <c r="K75" s="86"/>
      <c r="L75" s="86"/>
      <c r="M75" s="86"/>
      <c r="N75" s="86"/>
      <c r="O75" s="86"/>
      <c r="P75" s="86"/>
      <c r="Q75" s="86"/>
      <c r="R75" s="86"/>
      <c r="S75" s="86"/>
      <c r="T75" s="86"/>
      <c r="U75" s="86"/>
      <c r="V75" s="85" t="s">
        <v>52</v>
      </c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5" t="s">
        <v>51</v>
      </c>
      <c r="AI75" s="86"/>
      <c r="AJ75" s="86"/>
      <c r="AK75" s="86"/>
      <c r="AL75" s="86"/>
      <c r="AM75" s="85" t="s">
        <v>52</v>
      </c>
      <c r="AN75" s="86"/>
      <c r="AO75" s="86"/>
      <c r="AP75" s="34"/>
      <c r="AQ75" s="34"/>
      <c r="AR75" s="30"/>
      <c r="BE75" s="34"/>
    </row>
    <row r="76" spans="1:57" s="58" customFormat="1">
      <c r="A76" s="34"/>
      <c r="B76" s="30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0"/>
      <c r="BE76" s="34"/>
    </row>
    <row r="77" spans="1:57" s="58" customFormat="1" ht="6.95" customHeight="1">
      <c r="A77" s="34"/>
      <c r="B77" s="90"/>
      <c r="C77" s="91"/>
      <c r="D77" s="91"/>
      <c r="E77" s="91"/>
      <c r="F77" s="91"/>
      <c r="G77" s="91"/>
      <c r="H77" s="91"/>
      <c r="I77" s="91"/>
      <c r="J77" s="91"/>
      <c r="K77" s="91"/>
      <c r="L77" s="91"/>
      <c r="M77" s="91"/>
      <c r="N77" s="91"/>
      <c r="O77" s="91"/>
      <c r="P77" s="91"/>
      <c r="Q77" s="91"/>
      <c r="R77" s="91"/>
      <c r="S77" s="91"/>
      <c r="T77" s="91"/>
      <c r="U77" s="91"/>
      <c r="V77" s="91"/>
      <c r="W77" s="91"/>
      <c r="X77" s="91"/>
      <c r="Y77" s="91"/>
      <c r="Z77" s="91"/>
      <c r="AA77" s="91"/>
      <c r="AB77" s="91"/>
      <c r="AC77" s="91"/>
      <c r="AD77" s="91"/>
      <c r="AE77" s="91"/>
      <c r="AF77" s="91"/>
      <c r="AG77" s="91"/>
      <c r="AH77" s="91"/>
      <c r="AI77" s="91"/>
      <c r="AJ77" s="91"/>
      <c r="AK77" s="91"/>
      <c r="AL77" s="91"/>
      <c r="AM77" s="91"/>
      <c r="AN77" s="91"/>
      <c r="AO77" s="91"/>
      <c r="AP77" s="91"/>
      <c r="AQ77" s="91"/>
      <c r="AR77" s="30"/>
      <c r="BE77" s="34"/>
    </row>
    <row r="81" spans="1:90" s="58" customFormat="1" ht="6.95" customHeight="1">
      <c r="A81" s="34"/>
      <c r="B81" s="92"/>
      <c r="C81" s="93"/>
      <c r="D81" s="93"/>
      <c r="E81" s="93"/>
      <c r="F81" s="93"/>
      <c r="G81" s="93"/>
      <c r="H81" s="93"/>
      <c r="I81" s="93"/>
      <c r="J81" s="93"/>
      <c r="K81" s="93"/>
      <c r="L81" s="93"/>
      <c r="M81" s="93"/>
      <c r="N81" s="93"/>
      <c r="O81" s="93"/>
      <c r="P81" s="93"/>
      <c r="Q81" s="93"/>
      <c r="R81" s="93"/>
      <c r="S81" s="93"/>
      <c r="T81" s="93"/>
      <c r="U81" s="93"/>
      <c r="V81" s="93"/>
      <c r="W81" s="93"/>
      <c r="X81" s="93"/>
      <c r="Y81" s="93"/>
      <c r="Z81" s="93"/>
      <c r="AA81" s="93"/>
      <c r="AB81" s="93"/>
      <c r="AC81" s="93"/>
      <c r="AD81" s="93"/>
      <c r="AE81" s="93"/>
      <c r="AF81" s="93"/>
      <c r="AG81" s="93"/>
      <c r="AH81" s="93"/>
      <c r="AI81" s="93"/>
      <c r="AJ81" s="93"/>
      <c r="AK81" s="93"/>
      <c r="AL81" s="93"/>
      <c r="AM81" s="93"/>
      <c r="AN81" s="93"/>
      <c r="AO81" s="93"/>
      <c r="AP81" s="93"/>
      <c r="AQ81" s="93"/>
      <c r="AR81" s="30"/>
      <c r="BE81" s="34"/>
    </row>
    <row r="82" spans="1:90" s="58" customFormat="1" ht="24.95" customHeight="1">
      <c r="A82" s="34"/>
      <c r="B82" s="30"/>
      <c r="C82" s="54" t="s">
        <v>55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0"/>
      <c r="BE82" s="34"/>
    </row>
    <row r="83" spans="1:90" s="58" customFormat="1" ht="6.95" customHeight="1">
      <c r="A83" s="34"/>
      <c r="B83" s="30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0"/>
      <c r="BE83" s="34"/>
    </row>
    <row r="84" spans="1:90" s="223" customFormat="1" ht="12" customHeight="1">
      <c r="B84" s="224"/>
      <c r="C84" s="56" t="s">
        <v>13</v>
      </c>
      <c r="L84" s="223" t="str">
        <f>K5</f>
        <v>Mesto2604</v>
      </c>
      <c r="AR84" s="224"/>
    </row>
    <row r="85" spans="1:90" s="225" customFormat="1" ht="36.950000000000003" customHeight="1">
      <c r="B85" s="226"/>
      <c r="C85" s="227" t="s">
        <v>16</v>
      </c>
      <c r="L85" s="59" t="str">
        <f>K6</f>
        <v>Oprava chodníku ul. Kraiczova (mezi 1.máje/Králova)</v>
      </c>
      <c r="M85" s="228"/>
      <c r="N85" s="228"/>
      <c r="O85" s="228"/>
      <c r="P85" s="228"/>
      <c r="Q85" s="228"/>
      <c r="R85" s="228"/>
      <c r="S85" s="228"/>
      <c r="T85" s="228"/>
      <c r="U85" s="228"/>
      <c r="V85" s="228"/>
      <c r="W85" s="228"/>
      <c r="X85" s="228"/>
      <c r="Y85" s="228"/>
      <c r="Z85" s="228"/>
      <c r="AA85" s="228"/>
      <c r="AB85" s="228"/>
      <c r="AC85" s="228"/>
      <c r="AD85" s="228"/>
      <c r="AE85" s="228"/>
      <c r="AF85" s="228"/>
      <c r="AG85" s="228"/>
      <c r="AH85" s="228"/>
      <c r="AI85" s="228"/>
      <c r="AJ85" s="228"/>
      <c r="AK85" s="228"/>
      <c r="AL85" s="228"/>
      <c r="AM85" s="228"/>
      <c r="AN85" s="228"/>
      <c r="AO85" s="228"/>
      <c r="AR85" s="226"/>
    </row>
    <row r="86" spans="1:90" s="58" customFormat="1" ht="6.95" customHeight="1">
      <c r="A86" s="34"/>
      <c r="B86" s="30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0"/>
      <c r="BE86" s="34"/>
    </row>
    <row r="87" spans="1:90" s="58" customFormat="1" ht="12" customHeight="1">
      <c r="A87" s="34"/>
      <c r="B87" s="30"/>
      <c r="C87" s="56" t="s">
        <v>20</v>
      </c>
      <c r="D87" s="34"/>
      <c r="E87" s="34"/>
      <c r="F87" s="34"/>
      <c r="G87" s="34"/>
      <c r="H87" s="34"/>
      <c r="I87" s="34"/>
      <c r="J87" s="34"/>
      <c r="K87" s="34"/>
      <c r="L87" s="229" t="str">
        <f>IF(K8="","",K8)</f>
        <v>Valašské Meziříčí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56" t="s">
        <v>22</v>
      </c>
      <c r="AJ87" s="34"/>
      <c r="AK87" s="34"/>
      <c r="AL87" s="34"/>
      <c r="AM87" s="230" t="str">
        <f>IF(AN8="","",AN8)</f>
        <v>3. 2. 2026</v>
      </c>
      <c r="AN87" s="230"/>
      <c r="AO87" s="34"/>
      <c r="AP87" s="34"/>
      <c r="AQ87" s="34"/>
      <c r="AR87" s="30"/>
      <c r="BE87" s="34"/>
    </row>
    <row r="88" spans="1:90" s="58" customFormat="1" ht="6.95" customHeight="1">
      <c r="A88" s="34"/>
      <c r="B88" s="30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0"/>
      <c r="BE88" s="34"/>
    </row>
    <row r="89" spans="1:90" s="58" customFormat="1" ht="15.2" customHeight="1">
      <c r="A89" s="34"/>
      <c r="B89" s="30"/>
      <c r="C89" s="56" t="s">
        <v>24</v>
      </c>
      <c r="D89" s="34"/>
      <c r="E89" s="34"/>
      <c r="F89" s="34"/>
      <c r="G89" s="34"/>
      <c r="H89" s="34"/>
      <c r="I89" s="34"/>
      <c r="J89" s="34"/>
      <c r="K89" s="34"/>
      <c r="L89" s="223" t="str">
        <f>IF(E11="","",E11)</f>
        <v>Město Valašské Meziříčí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56" t="s">
        <v>30</v>
      </c>
      <c r="AJ89" s="34"/>
      <c r="AK89" s="34"/>
      <c r="AL89" s="34"/>
      <c r="AM89" s="231" t="str">
        <f>IF(E17="","",E17)</f>
        <v/>
      </c>
      <c r="AN89" s="232"/>
      <c r="AO89" s="232"/>
      <c r="AP89" s="232"/>
      <c r="AQ89" s="34"/>
      <c r="AR89" s="30"/>
      <c r="AS89" s="233" t="s">
        <v>56</v>
      </c>
      <c r="AT89" s="234"/>
      <c r="AU89" s="107"/>
      <c r="AV89" s="107"/>
      <c r="AW89" s="107"/>
      <c r="AX89" s="107"/>
      <c r="AY89" s="107"/>
      <c r="AZ89" s="107"/>
      <c r="BA89" s="107"/>
      <c r="BB89" s="107"/>
      <c r="BC89" s="107"/>
      <c r="BD89" s="235"/>
      <c r="BE89" s="34"/>
    </row>
    <row r="90" spans="1:90" s="58" customFormat="1" ht="15.2" customHeight="1">
      <c r="A90" s="34"/>
      <c r="B90" s="30"/>
      <c r="C90" s="56" t="s">
        <v>28</v>
      </c>
      <c r="D90" s="34"/>
      <c r="E90" s="34"/>
      <c r="F90" s="34"/>
      <c r="G90" s="34"/>
      <c r="H90" s="34"/>
      <c r="I90" s="34"/>
      <c r="J90" s="34"/>
      <c r="K90" s="34"/>
      <c r="L90" s="223" t="str">
        <f>IF(E14="Vyplň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56" t="s">
        <v>33</v>
      </c>
      <c r="AJ90" s="34"/>
      <c r="AK90" s="34"/>
      <c r="AL90" s="34"/>
      <c r="AM90" s="231" t="str">
        <f>IF(E20="","",E20)</f>
        <v>Fajfrová Irena</v>
      </c>
      <c r="AN90" s="232"/>
      <c r="AO90" s="232"/>
      <c r="AP90" s="232"/>
      <c r="AQ90" s="34"/>
      <c r="AR90" s="30"/>
      <c r="AS90" s="236"/>
      <c r="AT90" s="237"/>
      <c r="AU90" s="120"/>
      <c r="AV90" s="120"/>
      <c r="AW90" s="120"/>
      <c r="AX90" s="120"/>
      <c r="AY90" s="120"/>
      <c r="AZ90" s="120"/>
      <c r="BA90" s="120"/>
      <c r="BB90" s="120"/>
      <c r="BC90" s="120"/>
      <c r="BD90" s="127"/>
      <c r="BE90" s="34"/>
    </row>
    <row r="91" spans="1:90" s="58" customFormat="1" ht="10.9" customHeight="1">
      <c r="A91" s="34"/>
      <c r="B91" s="30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0"/>
      <c r="AS91" s="236"/>
      <c r="AT91" s="237"/>
      <c r="AU91" s="120"/>
      <c r="AV91" s="120"/>
      <c r="AW91" s="120"/>
      <c r="AX91" s="120"/>
      <c r="AY91" s="120"/>
      <c r="AZ91" s="120"/>
      <c r="BA91" s="120"/>
      <c r="BB91" s="120"/>
      <c r="BC91" s="120"/>
      <c r="BD91" s="127"/>
      <c r="BE91" s="34"/>
    </row>
    <row r="92" spans="1:90" s="58" customFormat="1" ht="29.25" customHeight="1">
      <c r="A92" s="34"/>
      <c r="B92" s="30"/>
      <c r="C92" s="238" t="s">
        <v>57</v>
      </c>
      <c r="D92" s="239"/>
      <c r="E92" s="239"/>
      <c r="F92" s="239"/>
      <c r="G92" s="239"/>
      <c r="H92" s="78"/>
      <c r="I92" s="240" t="s">
        <v>58</v>
      </c>
      <c r="J92" s="239"/>
      <c r="K92" s="239"/>
      <c r="L92" s="239"/>
      <c r="M92" s="239"/>
      <c r="N92" s="239"/>
      <c r="O92" s="239"/>
      <c r="P92" s="239"/>
      <c r="Q92" s="239"/>
      <c r="R92" s="239"/>
      <c r="S92" s="239"/>
      <c r="T92" s="239"/>
      <c r="U92" s="239"/>
      <c r="V92" s="239"/>
      <c r="W92" s="239"/>
      <c r="X92" s="239"/>
      <c r="Y92" s="239"/>
      <c r="Z92" s="239"/>
      <c r="AA92" s="239"/>
      <c r="AB92" s="239"/>
      <c r="AC92" s="239"/>
      <c r="AD92" s="239"/>
      <c r="AE92" s="239"/>
      <c r="AF92" s="239"/>
      <c r="AG92" s="241" t="s">
        <v>59</v>
      </c>
      <c r="AH92" s="239"/>
      <c r="AI92" s="239"/>
      <c r="AJ92" s="239"/>
      <c r="AK92" s="239"/>
      <c r="AL92" s="239"/>
      <c r="AM92" s="239"/>
      <c r="AN92" s="240" t="s">
        <v>60</v>
      </c>
      <c r="AO92" s="239"/>
      <c r="AP92" s="242"/>
      <c r="AQ92" s="243" t="s">
        <v>61</v>
      </c>
      <c r="AR92" s="30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4"/>
    </row>
    <row r="93" spans="1:90" s="58" customFormat="1" ht="10.9" customHeight="1">
      <c r="A93" s="34"/>
      <c r="B93" s="30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0"/>
      <c r="AS93" s="106"/>
      <c r="AT93" s="69"/>
      <c r="AU93" s="69"/>
      <c r="AV93" s="69"/>
      <c r="AW93" s="69"/>
      <c r="AX93" s="69"/>
      <c r="AY93" s="69"/>
      <c r="AZ93" s="69"/>
      <c r="BA93" s="69"/>
      <c r="BB93" s="69"/>
      <c r="BC93" s="69"/>
      <c r="BD93" s="244"/>
      <c r="BE93" s="34"/>
    </row>
    <row r="94" spans="1:90" s="245" customFormat="1" ht="32.450000000000003" customHeight="1">
      <c r="B94" s="246"/>
      <c r="C94" s="105" t="s">
        <v>74</v>
      </c>
      <c r="D94" s="247"/>
      <c r="E94" s="247"/>
      <c r="F94" s="247"/>
      <c r="G94" s="247"/>
      <c r="H94" s="247"/>
      <c r="I94" s="247"/>
      <c r="J94" s="247"/>
      <c r="K94" s="247"/>
      <c r="L94" s="247"/>
      <c r="M94" s="247"/>
      <c r="N94" s="247"/>
      <c r="O94" s="247"/>
      <c r="P94" s="247"/>
      <c r="Q94" s="247"/>
      <c r="R94" s="247"/>
      <c r="S94" s="247"/>
      <c r="T94" s="247"/>
      <c r="U94" s="247"/>
      <c r="V94" s="247"/>
      <c r="W94" s="247"/>
      <c r="X94" s="247"/>
      <c r="Y94" s="247"/>
      <c r="Z94" s="247"/>
      <c r="AA94" s="247"/>
      <c r="AB94" s="247"/>
      <c r="AC94" s="247"/>
      <c r="AD94" s="247"/>
      <c r="AE94" s="247"/>
      <c r="AF94" s="247"/>
      <c r="AG94" s="248">
        <f>ROUND(AG95,2)</f>
        <v>0</v>
      </c>
      <c r="AH94" s="248"/>
      <c r="AI94" s="248"/>
      <c r="AJ94" s="248"/>
      <c r="AK94" s="248"/>
      <c r="AL94" s="248"/>
      <c r="AM94" s="248"/>
      <c r="AN94" s="249">
        <f>SUM(AG94,AT94)</f>
        <v>0</v>
      </c>
      <c r="AO94" s="249"/>
      <c r="AP94" s="249"/>
      <c r="AQ94" s="250" t="s">
        <v>1</v>
      </c>
      <c r="AR94" s="246"/>
      <c r="AS94" s="251">
        <f>ROUND(AS95,2)</f>
        <v>0</v>
      </c>
      <c r="AT94" s="252">
        <f>ROUND(SUM(AV94:AW94),2)</f>
        <v>0</v>
      </c>
      <c r="AU94" s="253">
        <f>ROUND(AU95,5)</f>
        <v>0</v>
      </c>
      <c r="AV94" s="252">
        <f>ROUND(AZ94*L29,2)</f>
        <v>0</v>
      </c>
      <c r="AW94" s="252">
        <f>ROUND(BA94*L30,2)</f>
        <v>0</v>
      </c>
      <c r="AX94" s="252">
        <f>ROUND(BB94*L29,2)</f>
        <v>0</v>
      </c>
      <c r="AY94" s="252">
        <f>ROUND(BC94*L30,2)</f>
        <v>0</v>
      </c>
      <c r="AZ94" s="252">
        <f>ROUND(AZ95,2)</f>
        <v>0</v>
      </c>
      <c r="BA94" s="252">
        <f>ROUND(BA95,2)</f>
        <v>0</v>
      </c>
      <c r="BB94" s="252">
        <f>ROUND(BB95,2)</f>
        <v>0</v>
      </c>
      <c r="BC94" s="252">
        <f>ROUND(BC95,2)</f>
        <v>0</v>
      </c>
      <c r="BD94" s="254">
        <f>ROUND(BD95,2)</f>
        <v>0</v>
      </c>
      <c r="BS94" s="255" t="s">
        <v>75</v>
      </c>
      <c r="BT94" s="255" t="s">
        <v>76</v>
      </c>
      <c r="BV94" s="255" t="s">
        <v>77</v>
      </c>
      <c r="BW94" s="255" t="s">
        <v>4</v>
      </c>
      <c r="BX94" s="255" t="s">
        <v>78</v>
      </c>
      <c r="CL94" s="255" t="s">
        <v>1</v>
      </c>
    </row>
    <row r="95" spans="1:90" s="268" customFormat="1" ht="24.75" customHeight="1">
      <c r="A95" s="256" t="s">
        <v>79</v>
      </c>
      <c r="B95" s="257"/>
      <c r="C95" s="258"/>
      <c r="D95" s="259" t="s">
        <v>14</v>
      </c>
      <c r="E95" s="259"/>
      <c r="F95" s="259"/>
      <c r="G95" s="259"/>
      <c r="H95" s="259"/>
      <c r="I95" s="260"/>
      <c r="J95" s="259" t="s">
        <v>17</v>
      </c>
      <c r="K95" s="259"/>
      <c r="L95" s="259"/>
      <c r="M95" s="259"/>
      <c r="N95" s="259"/>
      <c r="O95" s="259"/>
      <c r="P95" s="259"/>
      <c r="Q95" s="259"/>
      <c r="R95" s="259"/>
      <c r="S95" s="259"/>
      <c r="T95" s="259"/>
      <c r="U95" s="259"/>
      <c r="V95" s="259"/>
      <c r="W95" s="259"/>
      <c r="X95" s="259"/>
      <c r="Y95" s="259"/>
      <c r="Z95" s="259"/>
      <c r="AA95" s="259"/>
      <c r="AB95" s="259"/>
      <c r="AC95" s="259"/>
      <c r="AD95" s="259"/>
      <c r="AE95" s="259"/>
      <c r="AF95" s="259"/>
      <c r="AG95" s="261">
        <f>'Mesto2604 - Oprava chodní...'!J28</f>
        <v>0</v>
      </c>
      <c r="AH95" s="262"/>
      <c r="AI95" s="262"/>
      <c r="AJ95" s="262"/>
      <c r="AK95" s="262"/>
      <c r="AL95" s="262"/>
      <c r="AM95" s="262"/>
      <c r="AN95" s="261">
        <f>SUM(AG95,AT95)</f>
        <v>0</v>
      </c>
      <c r="AO95" s="262"/>
      <c r="AP95" s="262"/>
      <c r="AQ95" s="263" t="s">
        <v>80</v>
      </c>
      <c r="AR95" s="257"/>
      <c r="AS95" s="264">
        <v>0</v>
      </c>
      <c r="AT95" s="265">
        <f>ROUND(SUM(AV95:AW95),2)</f>
        <v>0</v>
      </c>
      <c r="AU95" s="266">
        <f>'Mesto2604 - Oprava chodní...'!P122</f>
        <v>0</v>
      </c>
      <c r="AV95" s="265">
        <f>'Mesto2604 - Oprava chodní...'!J31</f>
        <v>0</v>
      </c>
      <c r="AW95" s="265">
        <f>'Mesto2604 - Oprava chodní...'!J32</f>
        <v>0</v>
      </c>
      <c r="AX95" s="265">
        <f>'Mesto2604 - Oprava chodní...'!J33</f>
        <v>0</v>
      </c>
      <c r="AY95" s="265">
        <f>'Mesto2604 - Oprava chodní...'!J34</f>
        <v>0</v>
      </c>
      <c r="AZ95" s="265">
        <f>'Mesto2604 - Oprava chodní...'!F31</f>
        <v>0</v>
      </c>
      <c r="BA95" s="265">
        <f>'Mesto2604 - Oprava chodní...'!F32</f>
        <v>0</v>
      </c>
      <c r="BB95" s="265">
        <f>'Mesto2604 - Oprava chodní...'!F33</f>
        <v>0</v>
      </c>
      <c r="BC95" s="265">
        <f>'Mesto2604 - Oprava chodní...'!F34</f>
        <v>0</v>
      </c>
      <c r="BD95" s="267">
        <f>'Mesto2604 - Oprava chodní...'!F35</f>
        <v>0</v>
      </c>
      <c r="BT95" s="269" t="s">
        <v>81</v>
      </c>
      <c r="BU95" s="269" t="s">
        <v>82</v>
      </c>
      <c r="BV95" s="269" t="s">
        <v>77</v>
      </c>
      <c r="BW95" s="269" t="s">
        <v>4</v>
      </c>
      <c r="BX95" s="269" t="s">
        <v>78</v>
      </c>
      <c r="CL95" s="269" t="s">
        <v>1</v>
      </c>
    </row>
    <row r="96" spans="1:90" s="58" customFormat="1" ht="30" customHeight="1">
      <c r="A96" s="34"/>
      <c r="B96" s="30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0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pans="1:57" s="58" customFormat="1" ht="6.95" customHeight="1">
      <c r="A97" s="34"/>
      <c r="B97" s="90"/>
      <c r="C97" s="91"/>
      <c r="D97" s="91"/>
      <c r="E97" s="91"/>
      <c r="F97" s="91"/>
      <c r="G97" s="91"/>
      <c r="H97" s="91"/>
      <c r="I97" s="91"/>
      <c r="J97" s="91"/>
      <c r="K97" s="91"/>
      <c r="L97" s="91"/>
      <c r="M97" s="91"/>
      <c r="N97" s="91"/>
      <c r="O97" s="91"/>
      <c r="P97" s="91"/>
      <c r="Q97" s="91"/>
      <c r="R97" s="91"/>
      <c r="S97" s="91"/>
      <c r="T97" s="91"/>
      <c r="U97" s="91"/>
      <c r="V97" s="91"/>
      <c r="W97" s="91"/>
      <c r="X97" s="91"/>
      <c r="Y97" s="91"/>
      <c r="Z97" s="91"/>
      <c r="AA97" s="91"/>
      <c r="AB97" s="91"/>
      <c r="AC97" s="91"/>
      <c r="AD97" s="91"/>
      <c r="AE97" s="91"/>
      <c r="AF97" s="91"/>
      <c r="AG97" s="91"/>
      <c r="AH97" s="91"/>
      <c r="AI97" s="91"/>
      <c r="AJ97" s="91"/>
      <c r="AK97" s="91"/>
      <c r="AL97" s="91"/>
      <c r="AM97" s="91"/>
      <c r="AN97" s="91"/>
      <c r="AO97" s="91"/>
      <c r="AP97" s="91"/>
      <c r="AQ97" s="91"/>
      <c r="AR97" s="3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algorithmName="SHA-512" hashValue="/KqHZQ9SOEAd4Ug7aye0SEZH7tu4xpvdlx90A4EgVY9F3amnD8iHQ3dx3bZOj87UUKnrpIC+74Foe60ro82Ovw==" saltValue="oEEFWeUQ3O08s8gylwTv2A==" spinCount="100000" sheet="1" objects="1" scenarios="1"/>
  <mergeCells count="42">
    <mergeCell ref="AS89:AT91"/>
    <mergeCell ref="AG94:AM94"/>
    <mergeCell ref="AN94:AP94"/>
    <mergeCell ref="D95:H95"/>
    <mergeCell ref="J95:AF95"/>
    <mergeCell ref="AG95:AM95"/>
    <mergeCell ref="AN95:AP95"/>
    <mergeCell ref="AM90:AP90"/>
    <mergeCell ref="C92:G92"/>
    <mergeCell ref="I92:AF92"/>
    <mergeCell ref="AG92:AM92"/>
    <mergeCell ref="AN92:AP92"/>
    <mergeCell ref="X35:AB35"/>
    <mergeCell ref="AK35:AO35"/>
    <mergeCell ref="L85:AO85"/>
    <mergeCell ref="AM87:AN87"/>
    <mergeCell ref="AM89:AP89"/>
    <mergeCell ref="L32:P32"/>
    <mergeCell ref="W32:AE32"/>
    <mergeCell ref="AK32:AO32"/>
    <mergeCell ref="L33:P33"/>
    <mergeCell ref="W33:AE33"/>
    <mergeCell ref="AK33:AO33"/>
    <mergeCell ref="L30:P30"/>
    <mergeCell ref="W30:AE30"/>
    <mergeCell ref="AK30:AO30"/>
    <mergeCell ref="L31:P31"/>
    <mergeCell ref="W31:AE31"/>
    <mergeCell ref="AK31:AO31"/>
    <mergeCell ref="AK26:AO26"/>
    <mergeCell ref="L28:P28"/>
    <mergeCell ref="W28:AE28"/>
    <mergeCell ref="AK28:AO28"/>
    <mergeCell ref="L29:P29"/>
    <mergeCell ref="W29:AE29"/>
    <mergeCell ref="AK29:AO29"/>
    <mergeCell ref="AR2:BE2"/>
    <mergeCell ref="K5:AO5"/>
    <mergeCell ref="K6:AO6"/>
    <mergeCell ref="E14:AJ14"/>
    <mergeCell ref="E23:AN23"/>
    <mergeCell ref="BE5:BE34"/>
  </mergeCells>
  <hyperlinks>
    <hyperlink ref="A95" location="'Mesto2604 - Oprava chodní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8"/>
  <sheetViews>
    <sheetView showGridLines="0" topLeftCell="A233" workbookViewId="0">
      <selection activeCell="K248" activeCellId="3" sqref="C82:K121 C122:K124 C125:H248 J125:K248"/>
    </sheetView>
  </sheetViews>
  <sheetFormatPr defaultColWidth="12" defaultRowHeight="11.25"/>
  <cols>
    <col min="1" max="1" width="8.33203125" style="46" customWidth="1"/>
    <col min="2" max="2" width="1.1640625" style="46" customWidth="1"/>
    <col min="3" max="3" width="4.1640625" style="46" customWidth="1"/>
    <col min="4" max="4" width="4.33203125" style="46" customWidth="1"/>
    <col min="5" max="5" width="17.1640625" style="46" customWidth="1"/>
    <col min="6" max="6" width="50.83203125" style="46" customWidth="1"/>
    <col min="7" max="7" width="7.5" style="46" customWidth="1"/>
    <col min="8" max="8" width="14" style="46" customWidth="1"/>
    <col min="9" max="9" width="15.83203125" style="46" customWidth="1"/>
    <col min="10" max="11" width="22.33203125" style="46" customWidth="1"/>
    <col min="12" max="12" width="9.33203125" style="46" customWidth="1"/>
    <col min="13" max="13" width="10.83203125" style="46" hidden="1" customWidth="1"/>
    <col min="14" max="14" width="9.33203125" style="46" hidden="1"/>
    <col min="15" max="20" width="14.1640625" style="46" hidden="1" customWidth="1"/>
    <col min="21" max="21" width="16.33203125" style="46" hidden="1" customWidth="1"/>
    <col min="22" max="22" width="12.33203125" style="46" customWidth="1"/>
    <col min="23" max="23" width="16.33203125" style="46" customWidth="1"/>
    <col min="24" max="24" width="12.33203125" style="46" customWidth="1"/>
    <col min="25" max="25" width="15" style="46" customWidth="1"/>
    <col min="26" max="26" width="11" style="46" customWidth="1"/>
    <col min="27" max="27" width="15" style="46" customWidth="1"/>
    <col min="28" max="28" width="16.33203125" style="46" customWidth="1"/>
    <col min="29" max="29" width="11" style="46" customWidth="1"/>
    <col min="30" max="30" width="15" style="46" customWidth="1"/>
    <col min="31" max="31" width="16.33203125" style="46" customWidth="1"/>
    <col min="32" max="43" width="12" style="46"/>
    <col min="44" max="65" width="9.33203125" style="46" hidden="1"/>
    <col min="66" max="16384" width="12" style="46"/>
  </cols>
  <sheetData>
    <row r="2" spans="1:56" ht="36.950000000000003" customHeight="1">
      <c r="L2" s="47" t="s">
        <v>5</v>
      </c>
      <c r="M2" s="48"/>
      <c r="N2" s="48"/>
      <c r="O2" s="48"/>
      <c r="P2" s="48"/>
      <c r="Q2" s="48"/>
      <c r="R2" s="48"/>
      <c r="S2" s="48"/>
      <c r="T2" s="48"/>
      <c r="U2" s="48"/>
      <c r="V2" s="48"/>
      <c r="AT2" s="49" t="s">
        <v>4</v>
      </c>
      <c r="AZ2" s="50" t="s">
        <v>83</v>
      </c>
      <c r="BA2" s="50" t="s">
        <v>1</v>
      </c>
      <c r="BB2" s="50" t="s">
        <v>1</v>
      </c>
      <c r="BC2" s="50" t="s">
        <v>84</v>
      </c>
      <c r="BD2" s="50" t="s">
        <v>85</v>
      </c>
    </row>
    <row r="3" spans="1:56" ht="6.95" customHeight="1">
      <c r="B3" s="51"/>
      <c r="C3" s="52"/>
      <c r="D3" s="52"/>
      <c r="E3" s="52"/>
      <c r="F3" s="52"/>
      <c r="G3" s="52"/>
      <c r="H3" s="52"/>
      <c r="I3" s="52"/>
      <c r="J3" s="52"/>
      <c r="K3" s="52"/>
      <c r="L3" s="53"/>
      <c r="AT3" s="49" t="s">
        <v>85</v>
      </c>
      <c r="AZ3" s="50" t="s">
        <v>86</v>
      </c>
      <c r="BA3" s="50" t="s">
        <v>1</v>
      </c>
      <c r="BB3" s="50" t="s">
        <v>1</v>
      </c>
      <c r="BC3" s="50" t="s">
        <v>87</v>
      </c>
      <c r="BD3" s="50" t="s">
        <v>85</v>
      </c>
    </row>
    <row r="4" spans="1:56" ht="24.95" customHeight="1">
      <c r="B4" s="53"/>
      <c r="D4" s="54" t="s">
        <v>88</v>
      </c>
      <c r="L4" s="53"/>
      <c r="M4" s="55" t="s">
        <v>10</v>
      </c>
      <c r="AT4" s="49" t="s">
        <v>3</v>
      </c>
    </row>
    <row r="5" spans="1:56" ht="6.95" customHeight="1">
      <c r="B5" s="53"/>
      <c r="L5" s="53"/>
    </row>
    <row r="6" spans="1:56" s="58" customFormat="1" ht="12" customHeight="1">
      <c r="A6" s="34"/>
      <c r="B6" s="30"/>
      <c r="C6" s="34"/>
      <c r="D6" s="56" t="s">
        <v>16</v>
      </c>
      <c r="E6" s="34"/>
      <c r="F6" s="34"/>
      <c r="G6" s="34"/>
      <c r="H6" s="34"/>
      <c r="I6" s="34"/>
      <c r="J6" s="34"/>
      <c r="K6" s="34"/>
      <c r="L6" s="57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</row>
    <row r="7" spans="1:56" s="58" customFormat="1" ht="16.5" customHeight="1">
      <c r="A7" s="34"/>
      <c r="B7" s="30"/>
      <c r="C7" s="34"/>
      <c r="D7" s="34"/>
      <c r="E7" s="59" t="s">
        <v>17</v>
      </c>
      <c r="F7" s="60"/>
      <c r="G7" s="60"/>
      <c r="H7" s="60"/>
      <c r="I7" s="34"/>
      <c r="J7" s="34"/>
      <c r="K7" s="34"/>
      <c r="L7" s="57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</row>
    <row r="8" spans="1:56" s="58" customFormat="1">
      <c r="A8" s="34"/>
      <c r="B8" s="30"/>
      <c r="C8" s="34"/>
      <c r="D8" s="34"/>
      <c r="E8" s="34"/>
      <c r="F8" s="34"/>
      <c r="G8" s="34"/>
      <c r="H8" s="34"/>
      <c r="I8" s="34"/>
      <c r="J8" s="34"/>
      <c r="K8" s="34"/>
      <c r="L8" s="57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56" s="58" customFormat="1" ht="12" customHeight="1">
      <c r="A9" s="34"/>
      <c r="B9" s="30"/>
      <c r="C9" s="34"/>
      <c r="D9" s="56" t="s">
        <v>18</v>
      </c>
      <c r="E9" s="34"/>
      <c r="F9" s="61" t="s">
        <v>1</v>
      </c>
      <c r="G9" s="34"/>
      <c r="H9" s="34"/>
      <c r="I9" s="56" t="s">
        <v>19</v>
      </c>
      <c r="J9" s="61" t="s">
        <v>1</v>
      </c>
      <c r="K9" s="34"/>
      <c r="L9" s="57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58" customFormat="1" ht="12" customHeight="1">
      <c r="A10" s="34"/>
      <c r="B10" s="30"/>
      <c r="C10" s="34"/>
      <c r="D10" s="56" t="s">
        <v>20</v>
      </c>
      <c r="E10" s="34"/>
      <c r="F10" s="61" t="s">
        <v>21</v>
      </c>
      <c r="G10" s="34"/>
      <c r="H10" s="34"/>
      <c r="I10" s="56" t="s">
        <v>22</v>
      </c>
      <c r="J10" s="62" t="str">
        <f>'Rekapitulace stavby'!AN8</f>
        <v>3. 2. 2026</v>
      </c>
      <c r="K10" s="34"/>
      <c r="L10" s="57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58" customFormat="1" ht="10.9" customHeight="1">
      <c r="A11" s="34"/>
      <c r="B11" s="30"/>
      <c r="C11" s="34"/>
      <c r="D11" s="34"/>
      <c r="E11" s="34"/>
      <c r="F11" s="34"/>
      <c r="G11" s="34"/>
      <c r="H11" s="34"/>
      <c r="I11" s="34"/>
      <c r="J11" s="34"/>
      <c r="K11" s="34"/>
      <c r="L11" s="57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58" customFormat="1" ht="12" customHeight="1">
      <c r="A12" s="34"/>
      <c r="B12" s="30"/>
      <c r="C12" s="34"/>
      <c r="D12" s="56" t="s">
        <v>24</v>
      </c>
      <c r="E12" s="34"/>
      <c r="F12" s="34"/>
      <c r="G12" s="34"/>
      <c r="H12" s="34"/>
      <c r="I12" s="56" t="s">
        <v>25</v>
      </c>
      <c r="J12" s="61" t="s">
        <v>1</v>
      </c>
      <c r="K12" s="34"/>
      <c r="L12" s="57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58" customFormat="1" ht="18" customHeight="1">
      <c r="A13" s="34"/>
      <c r="B13" s="30"/>
      <c r="C13" s="34"/>
      <c r="D13" s="34"/>
      <c r="E13" s="61" t="s">
        <v>26</v>
      </c>
      <c r="F13" s="34"/>
      <c r="G13" s="34"/>
      <c r="H13" s="34"/>
      <c r="I13" s="56" t="s">
        <v>27</v>
      </c>
      <c r="J13" s="61" t="s">
        <v>1</v>
      </c>
      <c r="K13" s="34"/>
      <c r="L13" s="57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58" customFormat="1" ht="6.95" customHeight="1">
      <c r="A14" s="34"/>
      <c r="B14" s="30"/>
      <c r="C14" s="34"/>
      <c r="D14" s="34"/>
      <c r="E14" s="34"/>
      <c r="F14" s="34"/>
      <c r="G14" s="34"/>
      <c r="H14" s="34"/>
      <c r="I14" s="34"/>
      <c r="J14" s="34"/>
      <c r="K14" s="34"/>
      <c r="L14" s="57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58" customFormat="1" ht="12" customHeight="1">
      <c r="A15" s="34"/>
      <c r="B15" s="30"/>
      <c r="C15" s="34"/>
      <c r="D15" s="56" t="s">
        <v>28</v>
      </c>
      <c r="E15" s="34"/>
      <c r="F15" s="34"/>
      <c r="G15" s="34"/>
      <c r="H15" s="34"/>
      <c r="I15" s="56" t="s">
        <v>25</v>
      </c>
      <c r="J15" s="29" t="str">
        <f>'Rekapitulace stavby'!AN13</f>
        <v>Vyplň údaj</v>
      </c>
      <c r="K15" s="34"/>
      <c r="L15" s="57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58" customFormat="1" ht="18" customHeight="1">
      <c r="A16" s="34"/>
      <c r="B16" s="30"/>
      <c r="C16" s="34"/>
      <c r="D16" s="34"/>
      <c r="E16" s="45" t="str">
        <f>'Rekapitulace stavby'!E14</f>
        <v>Vyplň údaj</v>
      </c>
      <c r="F16" s="63"/>
      <c r="G16" s="63"/>
      <c r="H16" s="63"/>
      <c r="I16" s="56" t="s">
        <v>27</v>
      </c>
      <c r="J16" s="29" t="str">
        <f>'Rekapitulace stavby'!AN14</f>
        <v>Vyplň údaj</v>
      </c>
      <c r="K16" s="34"/>
      <c r="L16" s="57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58" customFormat="1" ht="6.95" customHeight="1">
      <c r="A17" s="34"/>
      <c r="B17" s="30"/>
      <c r="C17" s="34"/>
      <c r="D17" s="34"/>
      <c r="E17" s="34"/>
      <c r="F17" s="34"/>
      <c r="G17" s="34"/>
      <c r="H17" s="34"/>
      <c r="I17" s="34"/>
      <c r="J17" s="34"/>
      <c r="K17" s="34"/>
      <c r="L17" s="57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58" customFormat="1" ht="12" customHeight="1">
      <c r="A18" s="34"/>
      <c r="B18" s="30"/>
      <c r="C18" s="34"/>
      <c r="D18" s="56" t="s">
        <v>30</v>
      </c>
      <c r="E18" s="34"/>
      <c r="F18" s="34"/>
      <c r="G18" s="34"/>
      <c r="H18" s="34"/>
      <c r="I18" s="56" t="s">
        <v>25</v>
      </c>
      <c r="J18" s="61" t="str">
        <f>IF('Rekapitulace stavby'!AN16="","",'Rekapitulace stavby'!AN16)</f>
        <v/>
      </c>
      <c r="K18" s="34"/>
      <c r="L18" s="57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58" customFormat="1" ht="18" customHeight="1">
      <c r="A19" s="34"/>
      <c r="B19" s="30"/>
      <c r="C19" s="34"/>
      <c r="D19" s="34"/>
      <c r="E19" s="61" t="str">
        <f>IF('Rekapitulace stavby'!E17="","",'Rekapitulace stavby'!E17)</f>
        <v/>
      </c>
      <c r="F19" s="34"/>
      <c r="G19" s="34"/>
      <c r="H19" s="34"/>
      <c r="I19" s="56" t="s">
        <v>27</v>
      </c>
      <c r="J19" s="61" t="str">
        <f>IF('Rekapitulace stavby'!AN17="","",'Rekapitulace stavby'!AN17)</f>
        <v/>
      </c>
      <c r="K19" s="34"/>
      <c r="L19" s="57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58" customFormat="1" ht="6.95" customHeight="1">
      <c r="A20" s="34"/>
      <c r="B20" s="30"/>
      <c r="C20" s="34"/>
      <c r="D20" s="34"/>
      <c r="E20" s="34"/>
      <c r="F20" s="34"/>
      <c r="G20" s="34"/>
      <c r="H20" s="34"/>
      <c r="I20" s="34"/>
      <c r="J20" s="34"/>
      <c r="K20" s="34"/>
      <c r="L20" s="57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58" customFormat="1" ht="12" customHeight="1">
      <c r="A21" s="34"/>
      <c r="B21" s="30"/>
      <c r="C21" s="34"/>
      <c r="D21" s="56" t="s">
        <v>33</v>
      </c>
      <c r="E21" s="34"/>
      <c r="F21" s="34"/>
      <c r="G21" s="34"/>
      <c r="H21" s="34"/>
      <c r="I21" s="56" t="s">
        <v>25</v>
      </c>
      <c r="J21" s="61" t="s">
        <v>1</v>
      </c>
      <c r="K21" s="34"/>
      <c r="L21" s="57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58" customFormat="1" ht="18" customHeight="1">
      <c r="A22" s="34"/>
      <c r="B22" s="30"/>
      <c r="C22" s="34"/>
      <c r="D22" s="34"/>
      <c r="E22" s="61" t="s">
        <v>34</v>
      </c>
      <c r="F22" s="34"/>
      <c r="G22" s="34"/>
      <c r="H22" s="34"/>
      <c r="I22" s="56" t="s">
        <v>27</v>
      </c>
      <c r="J22" s="61" t="s">
        <v>1</v>
      </c>
      <c r="K22" s="34"/>
      <c r="L22" s="57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58" customFormat="1" ht="6.95" customHeight="1">
      <c r="A23" s="34"/>
      <c r="B23" s="30"/>
      <c r="C23" s="34"/>
      <c r="D23" s="34"/>
      <c r="E23" s="34"/>
      <c r="F23" s="34"/>
      <c r="G23" s="34"/>
      <c r="H23" s="34"/>
      <c r="I23" s="34"/>
      <c r="J23" s="34"/>
      <c r="K23" s="34"/>
      <c r="L23" s="57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58" customFormat="1" ht="12" customHeight="1">
      <c r="A24" s="34"/>
      <c r="B24" s="30"/>
      <c r="C24" s="34"/>
      <c r="D24" s="56" t="s">
        <v>35</v>
      </c>
      <c r="E24" s="34"/>
      <c r="F24" s="34"/>
      <c r="G24" s="34"/>
      <c r="H24" s="34"/>
      <c r="I24" s="34"/>
      <c r="J24" s="34"/>
      <c r="K24" s="34"/>
      <c r="L24" s="57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68" customFormat="1" ht="16.5" customHeight="1">
      <c r="A25" s="64"/>
      <c r="B25" s="65"/>
      <c r="C25" s="64"/>
      <c r="D25" s="64"/>
      <c r="E25" s="66" t="s">
        <v>1</v>
      </c>
      <c r="F25" s="66"/>
      <c r="G25" s="66"/>
      <c r="H25" s="66"/>
      <c r="I25" s="64"/>
      <c r="J25" s="64"/>
      <c r="K25" s="64"/>
      <c r="L25" s="67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</row>
    <row r="26" spans="1:31" s="58" customFormat="1" ht="6.95" customHeight="1">
      <c r="A26" s="34"/>
      <c r="B26" s="30"/>
      <c r="C26" s="34"/>
      <c r="D26" s="34"/>
      <c r="E26" s="34"/>
      <c r="F26" s="34"/>
      <c r="G26" s="34"/>
      <c r="H26" s="34"/>
      <c r="I26" s="34"/>
      <c r="J26" s="34"/>
      <c r="K26" s="34"/>
      <c r="L26" s="57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58" customFormat="1" ht="6.95" customHeight="1">
      <c r="A27" s="34"/>
      <c r="B27" s="30"/>
      <c r="C27" s="34"/>
      <c r="D27" s="69"/>
      <c r="E27" s="69"/>
      <c r="F27" s="69"/>
      <c r="G27" s="69"/>
      <c r="H27" s="69"/>
      <c r="I27" s="69"/>
      <c r="J27" s="69"/>
      <c r="K27" s="69"/>
      <c r="L27" s="57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58" customFormat="1" ht="25.5" customHeight="1">
      <c r="A28" s="34"/>
      <c r="B28" s="30"/>
      <c r="C28" s="34"/>
      <c r="D28" s="70" t="s">
        <v>36</v>
      </c>
      <c r="E28" s="34"/>
      <c r="F28" s="34"/>
      <c r="G28" s="34"/>
      <c r="H28" s="34"/>
      <c r="I28" s="34"/>
      <c r="J28" s="71">
        <f>ROUND(J122,2)</f>
        <v>0</v>
      </c>
      <c r="K28" s="34"/>
      <c r="L28" s="57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58" customFormat="1" ht="6.95" customHeight="1">
      <c r="A29" s="34"/>
      <c r="B29" s="30"/>
      <c r="C29" s="34"/>
      <c r="D29" s="69"/>
      <c r="E29" s="69"/>
      <c r="F29" s="69"/>
      <c r="G29" s="69"/>
      <c r="H29" s="69"/>
      <c r="I29" s="69"/>
      <c r="J29" s="69"/>
      <c r="K29" s="69"/>
      <c r="L29" s="57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58" customFormat="1" ht="14.45" customHeight="1">
      <c r="A30" s="34"/>
      <c r="B30" s="30"/>
      <c r="C30" s="34"/>
      <c r="D30" s="34"/>
      <c r="E30" s="34"/>
      <c r="F30" s="72" t="s">
        <v>38</v>
      </c>
      <c r="G30" s="34"/>
      <c r="H30" s="34"/>
      <c r="I30" s="72" t="s">
        <v>37</v>
      </c>
      <c r="J30" s="72" t="s">
        <v>39</v>
      </c>
      <c r="K30" s="34"/>
      <c r="L30" s="57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58" customFormat="1" ht="14.45" customHeight="1">
      <c r="A31" s="34"/>
      <c r="B31" s="30"/>
      <c r="C31" s="34"/>
      <c r="D31" s="73" t="s">
        <v>40</v>
      </c>
      <c r="E31" s="56" t="s">
        <v>41</v>
      </c>
      <c r="F31" s="74">
        <f>ROUND((SUM(BE122:BE247)),2)</f>
        <v>0</v>
      </c>
      <c r="G31" s="34"/>
      <c r="H31" s="34"/>
      <c r="I31" s="75">
        <v>0.21</v>
      </c>
      <c r="J31" s="74">
        <f>ROUND(((SUM(BE122:BE247))*I31),2)</f>
        <v>0</v>
      </c>
      <c r="K31" s="34"/>
      <c r="L31" s="57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58" customFormat="1" ht="14.45" customHeight="1">
      <c r="A32" s="34"/>
      <c r="B32" s="30"/>
      <c r="C32" s="34"/>
      <c r="D32" s="34"/>
      <c r="E32" s="56" t="s">
        <v>42</v>
      </c>
      <c r="F32" s="74">
        <f>ROUND((SUM(BF122:BF247)),2)</f>
        <v>0</v>
      </c>
      <c r="G32" s="34"/>
      <c r="H32" s="34"/>
      <c r="I32" s="75">
        <v>0.12</v>
      </c>
      <c r="J32" s="74">
        <f>ROUND(((SUM(BF122:BF247))*I32),2)</f>
        <v>0</v>
      </c>
      <c r="K32" s="34"/>
      <c r="L32" s="57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58" customFormat="1" ht="14.45" hidden="1" customHeight="1">
      <c r="A33" s="34"/>
      <c r="B33" s="30"/>
      <c r="C33" s="34"/>
      <c r="D33" s="34"/>
      <c r="E33" s="56" t="s">
        <v>43</v>
      </c>
      <c r="F33" s="74">
        <f>ROUND((SUM(BG122:BG247)),2)</f>
        <v>0</v>
      </c>
      <c r="G33" s="34"/>
      <c r="H33" s="34"/>
      <c r="I33" s="75">
        <v>0.21</v>
      </c>
      <c r="J33" s="74">
        <f>0</f>
        <v>0</v>
      </c>
      <c r="K33" s="34"/>
      <c r="L33" s="57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58" customFormat="1" ht="14.45" hidden="1" customHeight="1">
      <c r="A34" s="34"/>
      <c r="B34" s="30"/>
      <c r="C34" s="34"/>
      <c r="D34" s="34"/>
      <c r="E34" s="56" t="s">
        <v>44</v>
      </c>
      <c r="F34" s="74">
        <f>ROUND((SUM(BH122:BH247)),2)</f>
        <v>0</v>
      </c>
      <c r="G34" s="34"/>
      <c r="H34" s="34"/>
      <c r="I34" s="75">
        <v>0.12</v>
      </c>
      <c r="J34" s="74">
        <f>0</f>
        <v>0</v>
      </c>
      <c r="K34" s="34"/>
      <c r="L34" s="57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58" customFormat="1" ht="14.45" hidden="1" customHeight="1">
      <c r="A35" s="34"/>
      <c r="B35" s="30"/>
      <c r="C35" s="34"/>
      <c r="D35" s="34"/>
      <c r="E35" s="56" t="s">
        <v>45</v>
      </c>
      <c r="F35" s="74">
        <f>ROUND((SUM(BI122:BI247)),2)</f>
        <v>0</v>
      </c>
      <c r="G35" s="34"/>
      <c r="H35" s="34"/>
      <c r="I35" s="75">
        <v>0</v>
      </c>
      <c r="J35" s="74">
        <f>0</f>
        <v>0</v>
      </c>
      <c r="K35" s="34"/>
      <c r="L35" s="57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58" customFormat="1" ht="6.95" customHeight="1">
      <c r="A36" s="34"/>
      <c r="B36" s="30"/>
      <c r="C36" s="34"/>
      <c r="D36" s="34"/>
      <c r="E36" s="34"/>
      <c r="F36" s="34"/>
      <c r="G36" s="34"/>
      <c r="H36" s="34"/>
      <c r="I36" s="34"/>
      <c r="J36" s="34"/>
      <c r="K36" s="34"/>
      <c r="L36" s="57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58" customFormat="1" ht="25.5" customHeight="1">
      <c r="A37" s="34"/>
      <c r="B37" s="30"/>
      <c r="C37" s="76"/>
      <c r="D37" s="77" t="s">
        <v>46</v>
      </c>
      <c r="E37" s="78"/>
      <c r="F37" s="78"/>
      <c r="G37" s="79" t="s">
        <v>47</v>
      </c>
      <c r="H37" s="80" t="s">
        <v>48</v>
      </c>
      <c r="I37" s="78"/>
      <c r="J37" s="81">
        <f>SUM(J28:J35)</f>
        <v>0</v>
      </c>
      <c r="K37" s="82"/>
      <c r="L37" s="57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58" customFormat="1" ht="14.45" customHeight="1">
      <c r="A38" s="34"/>
      <c r="B38" s="30"/>
      <c r="C38" s="34"/>
      <c r="D38" s="34"/>
      <c r="E38" s="34"/>
      <c r="F38" s="34"/>
      <c r="G38" s="34"/>
      <c r="H38" s="34"/>
      <c r="I38" s="34"/>
      <c r="J38" s="34"/>
      <c r="K38" s="34"/>
      <c r="L38" s="57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ht="14.45" customHeight="1">
      <c r="B39" s="53"/>
      <c r="L39" s="53"/>
    </row>
    <row r="40" spans="1:31" ht="14.45" customHeight="1">
      <c r="B40" s="53"/>
      <c r="L40" s="53"/>
    </row>
    <row r="41" spans="1:31" ht="14.45" customHeight="1">
      <c r="B41" s="53"/>
      <c r="L41" s="53"/>
    </row>
    <row r="42" spans="1:31" ht="14.45" customHeight="1">
      <c r="B42" s="53"/>
      <c r="L42" s="53"/>
    </row>
    <row r="43" spans="1:31" ht="14.45" customHeight="1">
      <c r="B43" s="53"/>
      <c r="L43" s="53"/>
    </row>
    <row r="44" spans="1:31" ht="14.45" customHeight="1">
      <c r="B44" s="53"/>
      <c r="L44" s="53"/>
    </row>
    <row r="45" spans="1:31" ht="14.45" customHeight="1">
      <c r="B45" s="53"/>
      <c r="L45" s="53"/>
    </row>
    <row r="46" spans="1:31" ht="14.45" customHeight="1">
      <c r="B46" s="53"/>
      <c r="L46" s="53"/>
    </row>
    <row r="47" spans="1:31" ht="14.45" customHeight="1">
      <c r="B47" s="53"/>
      <c r="L47" s="53"/>
    </row>
    <row r="48" spans="1:31" ht="14.45" customHeight="1">
      <c r="B48" s="53"/>
      <c r="L48" s="53"/>
    </row>
    <row r="49" spans="1:31" ht="14.45" customHeight="1">
      <c r="B49" s="53"/>
      <c r="L49" s="53"/>
    </row>
    <row r="50" spans="1:31" s="58" customFormat="1" ht="14.45" customHeight="1">
      <c r="B50" s="57"/>
      <c r="D50" s="83" t="s">
        <v>49</v>
      </c>
      <c r="E50" s="84"/>
      <c r="F50" s="84"/>
      <c r="G50" s="83" t="s">
        <v>50</v>
      </c>
      <c r="H50" s="84"/>
      <c r="I50" s="84"/>
      <c r="J50" s="84"/>
      <c r="K50" s="84"/>
      <c r="L50" s="57"/>
    </row>
    <row r="51" spans="1:31">
      <c r="B51" s="53"/>
      <c r="L51" s="53"/>
    </row>
    <row r="52" spans="1:31">
      <c r="B52" s="53"/>
      <c r="L52" s="53"/>
    </row>
    <row r="53" spans="1:31">
      <c r="B53" s="53"/>
      <c r="L53" s="53"/>
    </row>
    <row r="54" spans="1:31">
      <c r="B54" s="53"/>
      <c r="L54" s="53"/>
    </row>
    <row r="55" spans="1:31">
      <c r="B55" s="53"/>
      <c r="L55" s="53"/>
    </row>
    <row r="56" spans="1:31">
      <c r="B56" s="53"/>
      <c r="L56" s="53"/>
    </row>
    <row r="57" spans="1:31">
      <c r="B57" s="53"/>
      <c r="L57" s="53"/>
    </row>
    <row r="58" spans="1:31">
      <c r="B58" s="53"/>
      <c r="L58" s="53"/>
    </row>
    <row r="59" spans="1:31">
      <c r="B59" s="53"/>
      <c r="L59" s="53"/>
    </row>
    <row r="60" spans="1:31">
      <c r="B60" s="53"/>
      <c r="L60" s="53"/>
    </row>
    <row r="61" spans="1:31" s="58" customFormat="1" ht="12.75">
      <c r="A61" s="34"/>
      <c r="B61" s="30"/>
      <c r="C61" s="34"/>
      <c r="D61" s="85" t="s">
        <v>51</v>
      </c>
      <c r="E61" s="86"/>
      <c r="F61" s="87" t="s">
        <v>52</v>
      </c>
      <c r="G61" s="85" t="s">
        <v>51</v>
      </c>
      <c r="H61" s="86"/>
      <c r="I61" s="86"/>
      <c r="J61" s="88" t="s">
        <v>52</v>
      </c>
      <c r="K61" s="86"/>
      <c r="L61" s="57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53"/>
      <c r="L62" s="53"/>
    </row>
    <row r="63" spans="1:31">
      <c r="B63" s="53"/>
      <c r="L63" s="53"/>
    </row>
    <row r="64" spans="1:31">
      <c r="B64" s="53"/>
      <c r="L64" s="53"/>
    </row>
    <row r="65" spans="1:31" s="58" customFormat="1" ht="12.75">
      <c r="A65" s="34"/>
      <c r="B65" s="30"/>
      <c r="C65" s="34"/>
      <c r="D65" s="83" t="s">
        <v>53</v>
      </c>
      <c r="E65" s="89"/>
      <c r="F65" s="89"/>
      <c r="G65" s="83" t="s">
        <v>54</v>
      </c>
      <c r="H65" s="89"/>
      <c r="I65" s="89"/>
      <c r="J65" s="89"/>
      <c r="K65" s="89"/>
      <c r="L65" s="57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53"/>
      <c r="L66" s="53"/>
    </row>
    <row r="67" spans="1:31">
      <c r="B67" s="53"/>
      <c r="L67" s="53"/>
    </row>
    <row r="68" spans="1:31">
      <c r="B68" s="53"/>
      <c r="L68" s="53"/>
    </row>
    <row r="69" spans="1:31">
      <c r="B69" s="53"/>
      <c r="L69" s="53"/>
    </row>
    <row r="70" spans="1:31">
      <c r="B70" s="53"/>
      <c r="L70" s="53"/>
    </row>
    <row r="71" spans="1:31">
      <c r="B71" s="53"/>
      <c r="L71" s="53"/>
    </row>
    <row r="72" spans="1:31">
      <c r="B72" s="53"/>
      <c r="L72" s="53"/>
    </row>
    <row r="73" spans="1:31">
      <c r="B73" s="53"/>
      <c r="L73" s="53"/>
    </row>
    <row r="74" spans="1:31">
      <c r="B74" s="53"/>
      <c r="L74" s="53"/>
    </row>
    <row r="75" spans="1:31">
      <c r="B75" s="53"/>
      <c r="L75" s="53"/>
    </row>
    <row r="76" spans="1:31" s="58" customFormat="1" ht="12.75">
      <c r="A76" s="34"/>
      <c r="B76" s="30"/>
      <c r="C76" s="34"/>
      <c r="D76" s="85" t="s">
        <v>51</v>
      </c>
      <c r="E76" s="86"/>
      <c r="F76" s="87" t="s">
        <v>52</v>
      </c>
      <c r="G76" s="85" t="s">
        <v>51</v>
      </c>
      <c r="H76" s="86"/>
      <c r="I76" s="86"/>
      <c r="J76" s="88" t="s">
        <v>52</v>
      </c>
      <c r="K76" s="86"/>
      <c r="L76" s="57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58" customFormat="1" ht="14.45" customHeight="1">
      <c r="A77" s="34"/>
      <c r="B77" s="90"/>
      <c r="C77" s="91"/>
      <c r="D77" s="91"/>
      <c r="E77" s="91"/>
      <c r="F77" s="91"/>
      <c r="G77" s="91"/>
      <c r="H77" s="91"/>
      <c r="I77" s="91"/>
      <c r="J77" s="91"/>
      <c r="K77" s="91"/>
      <c r="L77" s="57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58" customFormat="1" ht="6.95" customHeight="1">
      <c r="A81" s="34"/>
      <c r="B81" s="92"/>
      <c r="C81" s="93"/>
      <c r="D81" s="93"/>
      <c r="E81" s="93"/>
      <c r="F81" s="93"/>
      <c r="G81" s="93"/>
      <c r="H81" s="93"/>
      <c r="I81" s="93"/>
      <c r="J81" s="93"/>
      <c r="K81" s="93"/>
      <c r="L81" s="57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58" customFormat="1" ht="24.95" customHeight="1">
      <c r="A82" s="34"/>
      <c r="B82" s="30"/>
      <c r="C82" s="149" t="s">
        <v>89</v>
      </c>
      <c r="D82" s="150"/>
      <c r="E82" s="150"/>
      <c r="F82" s="150"/>
      <c r="G82" s="150"/>
      <c r="H82" s="150"/>
      <c r="I82" s="150"/>
      <c r="J82" s="150"/>
      <c r="K82" s="150"/>
      <c r="L82" s="57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58" customFormat="1" ht="6.95" customHeight="1">
      <c r="A83" s="34"/>
      <c r="B83" s="30"/>
      <c r="C83" s="150"/>
      <c r="D83" s="150"/>
      <c r="E83" s="150"/>
      <c r="F83" s="150"/>
      <c r="G83" s="150"/>
      <c r="H83" s="150"/>
      <c r="I83" s="150"/>
      <c r="J83" s="150"/>
      <c r="K83" s="150"/>
      <c r="L83" s="57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58" customFormat="1" ht="12" customHeight="1">
      <c r="A84" s="34"/>
      <c r="B84" s="30"/>
      <c r="C84" s="151" t="s">
        <v>16</v>
      </c>
      <c r="D84" s="150"/>
      <c r="E84" s="150"/>
      <c r="F84" s="150"/>
      <c r="G84" s="150"/>
      <c r="H84" s="150"/>
      <c r="I84" s="150"/>
      <c r="J84" s="150"/>
      <c r="K84" s="150"/>
      <c r="L84" s="57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58" customFormat="1" ht="16.5" customHeight="1">
      <c r="A85" s="34"/>
      <c r="B85" s="30"/>
      <c r="C85" s="150"/>
      <c r="D85" s="150"/>
      <c r="E85" s="152" t="str">
        <f>E7</f>
        <v>Oprava chodníku ul. Kraiczova (mezi 1.máje/Králova)</v>
      </c>
      <c r="F85" s="153"/>
      <c r="G85" s="153"/>
      <c r="H85" s="153"/>
      <c r="I85" s="150"/>
      <c r="J85" s="150"/>
      <c r="K85" s="150"/>
      <c r="L85" s="57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58" customFormat="1" ht="6.95" customHeight="1">
      <c r="A86" s="34"/>
      <c r="B86" s="30"/>
      <c r="C86" s="150"/>
      <c r="D86" s="150"/>
      <c r="E86" s="150"/>
      <c r="F86" s="150"/>
      <c r="G86" s="150"/>
      <c r="H86" s="150"/>
      <c r="I86" s="150"/>
      <c r="J86" s="150"/>
      <c r="K86" s="150"/>
      <c r="L86" s="57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58" customFormat="1" ht="12" customHeight="1">
      <c r="A87" s="34"/>
      <c r="B87" s="30"/>
      <c r="C87" s="151" t="s">
        <v>20</v>
      </c>
      <c r="D87" s="150"/>
      <c r="E87" s="150"/>
      <c r="F87" s="154" t="str">
        <f>F10</f>
        <v>Valašské Meziříčí</v>
      </c>
      <c r="G87" s="150"/>
      <c r="H87" s="150"/>
      <c r="I87" s="151" t="s">
        <v>22</v>
      </c>
      <c r="J87" s="155" t="str">
        <f>IF(J10="","",J10)</f>
        <v>3. 2. 2026</v>
      </c>
      <c r="K87" s="150"/>
      <c r="L87" s="57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58" customFormat="1" ht="6.95" customHeight="1">
      <c r="A88" s="34"/>
      <c r="B88" s="30"/>
      <c r="C88" s="150"/>
      <c r="D88" s="150"/>
      <c r="E88" s="150"/>
      <c r="F88" s="150"/>
      <c r="G88" s="150"/>
      <c r="H88" s="150"/>
      <c r="I88" s="150"/>
      <c r="J88" s="150"/>
      <c r="K88" s="150"/>
      <c r="L88" s="57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58" customFormat="1" ht="15.2" customHeight="1">
      <c r="A89" s="34"/>
      <c r="B89" s="30"/>
      <c r="C89" s="151" t="s">
        <v>24</v>
      </c>
      <c r="D89" s="150"/>
      <c r="E89" s="150"/>
      <c r="F89" s="154" t="str">
        <f>E13</f>
        <v>Město Valašské Meziříčí</v>
      </c>
      <c r="G89" s="150"/>
      <c r="H89" s="150"/>
      <c r="I89" s="151" t="s">
        <v>30</v>
      </c>
      <c r="J89" s="156" t="str">
        <f>E19</f>
        <v/>
      </c>
      <c r="K89" s="150"/>
      <c r="L89" s="57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58" customFormat="1" ht="15.2" customHeight="1">
      <c r="A90" s="34"/>
      <c r="B90" s="30"/>
      <c r="C90" s="151" t="s">
        <v>28</v>
      </c>
      <c r="D90" s="150"/>
      <c r="E90" s="150"/>
      <c r="F90" s="154" t="str">
        <f>IF(E16="","",E16)</f>
        <v>Vyplň údaj</v>
      </c>
      <c r="G90" s="150"/>
      <c r="H90" s="150"/>
      <c r="I90" s="151" t="s">
        <v>33</v>
      </c>
      <c r="J90" s="156" t="str">
        <f>E22</f>
        <v>Fajfrová Irena</v>
      </c>
      <c r="K90" s="150"/>
      <c r="L90" s="57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58" customFormat="1" ht="10.35" customHeight="1">
      <c r="A91" s="34"/>
      <c r="B91" s="30"/>
      <c r="C91" s="150"/>
      <c r="D91" s="150"/>
      <c r="E91" s="150"/>
      <c r="F91" s="150"/>
      <c r="G91" s="150"/>
      <c r="H91" s="150"/>
      <c r="I91" s="150"/>
      <c r="J91" s="150"/>
      <c r="K91" s="150"/>
      <c r="L91" s="57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58" customFormat="1" ht="29.25" customHeight="1">
      <c r="A92" s="34"/>
      <c r="B92" s="30"/>
      <c r="C92" s="157" t="s">
        <v>90</v>
      </c>
      <c r="D92" s="158"/>
      <c r="E92" s="158"/>
      <c r="F92" s="158"/>
      <c r="G92" s="158"/>
      <c r="H92" s="158"/>
      <c r="I92" s="158"/>
      <c r="J92" s="159" t="s">
        <v>91</v>
      </c>
      <c r="K92" s="158"/>
      <c r="L92" s="57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58" customFormat="1" ht="10.35" customHeight="1">
      <c r="A93" s="34"/>
      <c r="B93" s="30"/>
      <c r="C93" s="150"/>
      <c r="D93" s="150"/>
      <c r="E93" s="150"/>
      <c r="F93" s="150"/>
      <c r="G93" s="150"/>
      <c r="H93" s="150"/>
      <c r="I93" s="150"/>
      <c r="J93" s="150"/>
      <c r="K93" s="150"/>
      <c r="L93" s="57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58" customFormat="1" ht="22.9" customHeight="1">
      <c r="A94" s="34"/>
      <c r="B94" s="30"/>
      <c r="C94" s="160" t="s">
        <v>92</v>
      </c>
      <c r="D94" s="150"/>
      <c r="E94" s="150"/>
      <c r="F94" s="150"/>
      <c r="G94" s="150"/>
      <c r="H94" s="150"/>
      <c r="I94" s="150"/>
      <c r="J94" s="161">
        <f>J122</f>
        <v>0</v>
      </c>
      <c r="K94" s="150"/>
      <c r="L94" s="57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U94" s="49" t="s">
        <v>93</v>
      </c>
    </row>
    <row r="95" spans="1:47" s="94" customFormat="1" ht="24.95" customHeight="1">
      <c r="B95" s="95"/>
      <c r="C95" s="162"/>
      <c r="D95" s="163" t="s">
        <v>94</v>
      </c>
      <c r="E95" s="164"/>
      <c r="F95" s="164"/>
      <c r="G95" s="164"/>
      <c r="H95" s="164"/>
      <c r="I95" s="164"/>
      <c r="J95" s="165">
        <f>J123</f>
        <v>0</v>
      </c>
      <c r="K95" s="162"/>
      <c r="L95" s="95"/>
    </row>
    <row r="96" spans="1:47" s="96" customFormat="1" ht="19.899999999999999" customHeight="1">
      <c r="B96" s="97"/>
      <c r="C96" s="166"/>
      <c r="D96" s="167" t="s">
        <v>95</v>
      </c>
      <c r="E96" s="168"/>
      <c r="F96" s="168"/>
      <c r="G96" s="168"/>
      <c r="H96" s="168"/>
      <c r="I96" s="168"/>
      <c r="J96" s="169">
        <f>J124</f>
        <v>0</v>
      </c>
      <c r="K96" s="166"/>
      <c r="L96" s="97"/>
    </row>
    <row r="97" spans="1:31" s="96" customFormat="1" ht="19.899999999999999" customHeight="1">
      <c r="B97" s="97"/>
      <c r="C97" s="166"/>
      <c r="D97" s="167" t="s">
        <v>96</v>
      </c>
      <c r="E97" s="168"/>
      <c r="F97" s="168"/>
      <c r="G97" s="168"/>
      <c r="H97" s="168"/>
      <c r="I97" s="168"/>
      <c r="J97" s="169">
        <f>J139</f>
        <v>0</v>
      </c>
      <c r="K97" s="166"/>
      <c r="L97" s="97"/>
    </row>
    <row r="98" spans="1:31" s="96" customFormat="1" ht="19.899999999999999" customHeight="1">
      <c r="B98" s="97"/>
      <c r="C98" s="166"/>
      <c r="D98" s="167" t="s">
        <v>97</v>
      </c>
      <c r="E98" s="168"/>
      <c r="F98" s="168"/>
      <c r="G98" s="168"/>
      <c r="H98" s="168"/>
      <c r="I98" s="168"/>
      <c r="J98" s="169">
        <f>J186</f>
        <v>0</v>
      </c>
      <c r="K98" s="166"/>
      <c r="L98" s="97"/>
    </row>
    <row r="99" spans="1:31" s="96" customFormat="1" ht="19.899999999999999" customHeight="1">
      <c r="B99" s="97"/>
      <c r="C99" s="166"/>
      <c r="D99" s="167" t="s">
        <v>98</v>
      </c>
      <c r="E99" s="168"/>
      <c r="F99" s="168"/>
      <c r="G99" s="168"/>
      <c r="H99" s="168"/>
      <c r="I99" s="168"/>
      <c r="J99" s="169">
        <f>J210</f>
        <v>0</v>
      </c>
      <c r="K99" s="166"/>
      <c r="L99" s="97"/>
    </row>
    <row r="100" spans="1:31" s="96" customFormat="1" ht="19.899999999999999" customHeight="1">
      <c r="B100" s="97"/>
      <c r="C100" s="166"/>
      <c r="D100" s="167" t="s">
        <v>99</v>
      </c>
      <c r="E100" s="168"/>
      <c r="F100" s="168"/>
      <c r="G100" s="168"/>
      <c r="H100" s="168"/>
      <c r="I100" s="168"/>
      <c r="J100" s="169">
        <f>J233</f>
        <v>0</v>
      </c>
      <c r="K100" s="166"/>
      <c r="L100" s="97"/>
    </row>
    <row r="101" spans="1:31" s="94" customFormat="1" ht="24.95" customHeight="1">
      <c r="B101" s="95"/>
      <c r="C101" s="162"/>
      <c r="D101" s="163" t="s">
        <v>100</v>
      </c>
      <c r="E101" s="164"/>
      <c r="F101" s="164"/>
      <c r="G101" s="164"/>
      <c r="H101" s="164"/>
      <c r="I101" s="164"/>
      <c r="J101" s="165">
        <f>J236</f>
        <v>0</v>
      </c>
      <c r="K101" s="162"/>
      <c r="L101" s="95"/>
    </row>
    <row r="102" spans="1:31" s="96" customFormat="1" ht="19.899999999999999" customHeight="1">
      <c r="B102" s="97"/>
      <c r="C102" s="166"/>
      <c r="D102" s="167" t="s">
        <v>101</v>
      </c>
      <c r="E102" s="168"/>
      <c r="F102" s="168"/>
      <c r="G102" s="168"/>
      <c r="H102" s="168"/>
      <c r="I102" s="168"/>
      <c r="J102" s="169">
        <f>J237</f>
        <v>0</v>
      </c>
      <c r="K102" s="166"/>
      <c r="L102" s="97"/>
    </row>
    <row r="103" spans="1:31" s="96" customFormat="1" ht="19.899999999999999" customHeight="1">
      <c r="B103" s="97"/>
      <c r="C103" s="166"/>
      <c r="D103" s="167" t="s">
        <v>102</v>
      </c>
      <c r="E103" s="168"/>
      <c r="F103" s="168"/>
      <c r="G103" s="168"/>
      <c r="H103" s="168"/>
      <c r="I103" s="168"/>
      <c r="J103" s="169">
        <f>J242</f>
        <v>0</v>
      </c>
      <c r="K103" s="166"/>
      <c r="L103" s="97"/>
    </row>
    <row r="104" spans="1:31" s="96" customFormat="1" ht="19.899999999999999" customHeight="1">
      <c r="B104" s="97"/>
      <c r="C104" s="166"/>
      <c r="D104" s="167" t="s">
        <v>103</v>
      </c>
      <c r="E104" s="168"/>
      <c r="F104" s="168"/>
      <c r="G104" s="168"/>
      <c r="H104" s="168"/>
      <c r="I104" s="168"/>
      <c r="J104" s="169">
        <f>J245</f>
        <v>0</v>
      </c>
      <c r="K104" s="166"/>
      <c r="L104" s="97"/>
    </row>
    <row r="105" spans="1:31" s="58" customFormat="1" ht="21.95" customHeight="1">
      <c r="A105" s="34"/>
      <c r="B105" s="30"/>
      <c r="C105" s="150"/>
      <c r="D105" s="150"/>
      <c r="E105" s="150"/>
      <c r="F105" s="150"/>
      <c r="G105" s="150"/>
      <c r="H105" s="150"/>
      <c r="I105" s="150"/>
      <c r="J105" s="150"/>
      <c r="K105" s="150"/>
      <c r="L105" s="57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58" customFormat="1" ht="6.95" customHeight="1">
      <c r="A106" s="34"/>
      <c r="B106" s="90"/>
      <c r="C106" s="170"/>
      <c r="D106" s="170"/>
      <c r="E106" s="170"/>
      <c r="F106" s="170"/>
      <c r="G106" s="170"/>
      <c r="H106" s="170"/>
      <c r="I106" s="170"/>
      <c r="J106" s="170"/>
      <c r="K106" s="170"/>
      <c r="L106" s="57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>
      <c r="C107" s="171"/>
      <c r="D107" s="171"/>
      <c r="E107" s="171"/>
      <c r="F107" s="171"/>
      <c r="G107" s="171"/>
      <c r="H107" s="171"/>
      <c r="I107" s="171"/>
      <c r="J107" s="171"/>
      <c r="K107" s="171"/>
    </row>
    <row r="108" spans="1:31">
      <c r="C108" s="171"/>
      <c r="D108" s="171"/>
      <c r="E108" s="171"/>
      <c r="F108" s="171"/>
      <c r="G108" s="171"/>
      <c r="H108" s="171"/>
      <c r="I108" s="171"/>
      <c r="J108" s="171"/>
      <c r="K108" s="171"/>
    </row>
    <row r="109" spans="1:31">
      <c r="C109" s="171"/>
      <c r="D109" s="171"/>
      <c r="E109" s="171"/>
      <c r="F109" s="171"/>
      <c r="G109" s="171"/>
      <c r="H109" s="171"/>
      <c r="I109" s="171"/>
      <c r="J109" s="171"/>
      <c r="K109" s="171"/>
    </row>
    <row r="110" spans="1:31" s="58" customFormat="1" ht="6.95" customHeight="1">
      <c r="A110" s="34"/>
      <c r="B110" s="92"/>
      <c r="C110" s="172"/>
      <c r="D110" s="172"/>
      <c r="E110" s="172"/>
      <c r="F110" s="172"/>
      <c r="G110" s="172"/>
      <c r="H110" s="172"/>
      <c r="I110" s="172"/>
      <c r="J110" s="172"/>
      <c r="K110" s="172"/>
      <c r="L110" s="57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58" customFormat="1" ht="24.95" customHeight="1">
      <c r="A111" s="34"/>
      <c r="B111" s="30"/>
      <c r="C111" s="149" t="s">
        <v>104</v>
      </c>
      <c r="D111" s="150"/>
      <c r="E111" s="150"/>
      <c r="F111" s="150"/>
      <c r="G111" s="150"/>
      <c r="H111" s="150"/>
      <c r="I111" s="150"/>
      <c r="J111" s="150"/>
      <c r="K111" s="150"/>
      <c r="L111" s="57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58" customFormat="1" ht="6.95" customHeight="1">
      <c r="A112" s="34"/>
      <c r="B112" s="30"/>
      <c r="C112" s="150"/>
      <c r="D112" s="150"/>
      <c r="E112" s="150"/>
      <c r="F112" s="150"/>
      <c r="G112" s="150"/>
      <c r="H112" s="150"/>
      <c r="I112" s="150"/>
      <c r="J112" s="150"/>
      <c r="K112" s="150"/>
      <c r="L112" s="57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58" customFormat="1" ht="12" customHeight="1">
      <c r="A113" s="34"/>
      <c r="B113" s="30"/>
      <c r="C113" s="151" t="s">
        <v>16</v>
      </c>
      <c r="D113" s="150"/>
      <c r="E113" s="150"/>
      <c r="F113" s="150"/>
      <c r="G113" s="150"/>
      <c r="H113" s="150"/>
      <c r="I113" s="150"/>
      <c r="J113" s="150"/>
      <c r="K113" s="150"/>
      <c r="L113" s="57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58" customFormat="1" ht="16.5" customHeight="1">
      <c r="A114" s="34"/>
      <c r="B114" s="30"/>
      <c r="C114" s="150"/>
      <c r="D114" s="150"/>
      <c r="E114" s="152" t="str">
        <f>E7</f>
        <v>Oprava chodníku ul. Kraiczova (mezi 1.máje/Králova)</v>
      </c>
      <c r="F114" s="153"/>
      <c r="G114" s="153"/>
      <c r="H114" s="153"/>
      <c r="I114" s="150"/>
      <c r="J114" s="150"/>
      <c r="K114" s="150"/>
      <c r="L114" s="57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58" customFormat="1" ht="6.95" customHeight="1">
      <c r="A115" s="34"/>
      <c r="B115" s="30"/>
      <c r="C115" s="150"/>
      <c r="D115" s="150"/>
      <c r="E115" s="150"/>
      <c r="F115" s="150"/>
      <c r="G115" s="150"/>
      <c r="H115" s="150"/>
      <c r="I115" s="150"/>
      <c r="J115" s="150"/>
      <c r="K115" s="150"/>
      <c r="L115" s="57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58" customFormat="1" ht="12" customHeight="1">
      <c r="A116" s="34"/>
      <c r="B116" s="30"/>
      <c r="C116" s="151" t="s">
        <v>20</v>
      </c>
      <c r="D116" s="150"/>
      <c r="E116" s="150"/>
      <c r="F116" s="154" t="str">
        <f>F10</f>
        <v>Valašské Meziříčí</v>
      </c>
      <c r="G116" s="150"/>
      <c r="H116" s="150"/>
      <c r="I116" s="151" t="s">
        <v>22</v>
      </c>
      <c r="J116" s="155" t="str">
        <f>IF(J10="","",J10)</f>
        <v>3. 2. 2026</v>
      </c>
      <c r="K116" s="150"/>
      <c r="L116" s="57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58" customFormat="1" ht="6.95" customHeight="1">
      <c r="A117" s="34"/>
      <c r="B117" s="30"/>
      <c r="C117" s="150"/>
      <c r="D117" s="150"/>
      <c r="E117" s="150"/>
      <c r="F117" s="150"/>
      <c r="G117" s="150"/>
      <c r="H117" s="150"/>
      <c r="I117" s="150"/>
      <c r="J117" s="150"/>
      <c r="K117" s="150"/>
      <c r="L117" s="57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58" customFormat="1" ht="15.2" customHeight="1">
      <c r="A118" s="34"/>
      <c r="B118" s="30"/>
      <c r="C118" s="151" t="s">
        <v>24</v>
      </c>
      <c r="D118" s="150"/>
      <c r="E118" s="150"/>
      <c r="F118" s="154" t="str">
        <f>E13</f>
        <v>Město Valašské Meziříčí</v>
      </c>
      <c r="G118" s="150"/>
      <c r="H118" s="150"/>
      <c r="I118" s="151" t="s">
        <v>30</v>
      </c>
      <c r="J118" s="156" t="str">
        <f>E19</f>
        <v/>
      </c>
      <c r="K118" s="150"/>
      <c r="L118" s="57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58" customFormat="1" ht="15.2" customHeight="1">
      <c r="A119" s="34"/>
      <c r="B119" s="30"/>
      <c r="C119" s="151" t="s">
        <v>28</v>
      </c>
      <c r="D119" s="150"/>
      <c r="E119" s="150"/>
      <c r="F119" s="154" t="str">
        <f>IF(E16="","",E16)</f>
        <v>Vyplň údaj</v>
      </c>
      <c r="G119" s="150"/>
      <c r="H119" s="150"/>
      <c r="I119" s="151" t="s">
        <v>33</v>
      </c>
      <c r="J119" s="156" t="str">
        <f>E22</f>
        <v>Fajfrová Irena</v>
      </c>
      <c r="K119" s="150"/>
      <c r="L119" s="57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58" customFormat="1" ht="10.35" customHeight="1">
      <c r="A120" s="34"/>
      <c r="B120" s="30"/>
      <c r="C120" s="150"/>
      <c r="D120" s="150"/>
      <c r="E120" s="150"/>
      <c r="F120" s="150"/>
      <c r="G120" s="150"/>
      <c r="H120" s="150"/>
      <c r="I120" s="150"/>
      <c r="J120" s="150"/>
      <c r="K120" s="150"/>
      <c r="L120" s="57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104" customFormat="1" ht="29.25" customHeight="1">
      <c r="A121" s="98"/>
      <c r="B121" s="99"/>
      <c r="C121" s="173" t="s">
        <v>105</v>
      </c>
      <c r="D121" s="174" t="s">
        <v>61</v>
      </c>
      <c r="E121" s="174" t="s">
        <v>57</v>
      </c>
      <c r="F121" s="174" t="s">
        <v>58</v>
      </c>
      <c r="G121" s="174" t="s">
        <v>106</v>
      </c>
      <c r="H121" s="174" t="s">
        <v>107</v>
      </c>
      <c r="I121" s="174" t="s">
        <v>108</v>
      </c>
      <c r="J121" s="174" t="s">
        <v>91</v>
      </c>
      <c r="K121" s="175" t="s">
        <v>109</v>
      </c>
      <c r="L121" s="100"/>
      <c r="M121" s="101" t="s">
        <v>1</v>
      </c>
      <c r="N121" s="102" t="s">
        <v>40</v>
      </c>
      <c r="O121" s="102" t="s">
        <v>110</v>
      </c>
      <c r="P121" s="102" t="s">
        <v>111</v>
      </c>
      <c r="Q121" s="102" t="s">
        <v>112</v>
      </c>
      <c r="R121" s="102" t="s">
        <v>113</v>
      </c>
      <c r="S121" s="102" t="s">
        <v>114</v>
      </c>
      <c r="T121" s="103" t="s">
        <v>115</v>
      </c>
      <c r="U121" s="98"/>
      <c r="V121" s="98"/>
      <c r="W121" s="98"/>
      <c r="X121" s="98"/>
      <c r="Y121" s="98"/>
      <c r="Z121" s="98"/>
      <c r="AA121" s="98"/>
      <c r="AB121" s="98"/>
      <c r="AC121" s="98"/>
      <c r="AD121" s="98"/>
      <c r="AE121" s="98"/>
    </row>
    <row r="122" spans="1:65" s="58" customFormat="1" ht="22.9" customHeight="1">
      <c r="A122" s="34"/>
      <c r="B122" s="30"/>
      <c r="C122" s="176" t="s">
        <v>116</v>
      </c>
      <c r="D122" s="150"/>
      <c r="E122" s="150"/>
      <c r="F122" s="150"/>
      <c r="G122" s="150"/>
      <c r="H122" s="150"/>
      <c r="I122" s="150"/>
      <c r="J122" s="177">
        <f>BK122</f>
        <v>0</v>
      </c>
      <c r="K122" s="150"/>
      <c r="L122" s="30"/>
      <c r="M122" s="106"/>
      <c r="N122" s="107"/>
      <c r="O122" s="69"/>
      <c r="P122" s="108">
        <f>P123+P236</f>
        <v>0</v>
      </c>
      <c r="Q122" s="69"/>
      <c r="R122" s="108">
        <f>R123+R236</f>
        <v>133.8015254</v>
      </c>
      <c r="S122" s="69"/>
      <c r="T122" s="109">
        <f>T123+T236</f>
        <v>75.736000000000004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49" t="s">
        <v>75</v>
      </c>
      <c r="AU122" s="49" t="s">
        <v>93</v>
      </c>
      <c r="BK122" s="110">
        <f>BK123+BK236</f>
        <v>0</v>
      </c>
    </row>
    <row r="123" spans="1:65" s="31" customFormat="1" ht="25.9" customHeight="1">
      <c r="B123" s="111"/>
      <c r="C123" s="178"/>
      <c r="D123" s="179" t="s">
        <v>75</v>
      </c>
      <c r="E123" s="180" t="s">
        <v>117</v>
      </c>
      <c r="F123" s="180" t="s">
        <v>118</v>
      </c>
      <c r="G123" s="178"/>
      <c r="H123" s="178"/>
      <c r="I123" s="178"/>
      <c r="J123" s="181">
        <f>BK123</f>
        <v>0</v>
      </c>
      <c r="K123" s="178"/>
      <c r="L123" s="111"/>
      <c r="M123" s="113"/>
      <c r="N123" s="114"/>
      <c r="O123" s="114"/>
      <c r="P123" s="115">
        <f>P124+P139+P186+P210+P233</f>
        <v>0</v>
      </c>
      <c r="Q123" s="114"/>
      <c r="R123" s="115">
        <f>R124+R139+R186+R210+R233</f>
        <v>133.8015254</v>
      </c>
      <c r="S123" s="114"/>
      <c r="T123" s="116">
        <f>T124+T139+T186+T210+T233</f>
        <v>75.736000000000004</v>
      </c>
      <c r="AR123" s="112" t="s">
        <v>81</v>
      </c>
      <c r="AT123" s="117" t="s">
        <v>75</v>
      </c>
      <c r="AU123" s="117" t="s">
        <v>76</v>
      </c>
      <c r="AY123" s="112" t="s">
        <v>119</v>
      </c>
      <c r="BK123" s="118">
        <f>BK124+BK139+BK186+BK210+BK233</f>
        <v>0</v>
      </c>
    </row>
    <row r="124" spans="1:65" s="31" customFormat="1" ht="22.9" customHeight="1">
      <c r="B124" s="111"/>
      <c r="C124" s="178"/>
      <c r="D124" s="179" t="s">
        <v>75</v>
      </c>
      <c r="E124" s="182" t="s">
        <v>81</v>
      </c>
      <c r="F124" s="182" t="s">
        <v>120</v>
      </c>
      <c r="G124" s="178"/>
      <c r="H124" s="178"/>
      <c r="I124" s="178"/>
      <c r="J124" s="183">
        <f>BK124</f>
        <v>0</v>
      </c>
      <c r="K124" s="178"/>
      <c r="L124" s="111"/>
      <c r="M124" s="113"/>
      <c r="N124" s="114"/>
      <c r="O124" s="114"/>
      <c r="P124" s="115">
        <f>SUM(P125:P138)</f>
        <v>0</v>
      </c>
      <c r="Q124" s="114"/>
      <c r="R124" s="115">
        <f>SUM(R125:R138)</f>
        <v>3.78E-2</v>
      </c>
      <c r="S124" s="114"/>
      <c r="T124" s="116">
        <f>SUM(T125:T138)</f>
        <v>75.736000000000004</v>
      </c>
      <c r="AR124" s="112" t="s">
        <v>81</v>
      </c>
      <c r="AT124" s="117" t="s">
        <v>75</v>
      </c>
      <c r="AU124" s="117" t="s">
        <v>81</v>
      </c>
      <c r="AY124" s="112" t="s">
        <v>119</v>
      </c>
      <c r="BK124" s="118">
        <f>SUM(BK125:BK138)</f>
        <v>0</v>
      </c>
    </row>
    <row r="125" spans="1:65" s="58" customFormat="1" ht="33" customHeight="1">
      <c r="A125" s="34"/>
      <c r="B125" s="30"/>
      <c r="C125" s="184" t="s">
        <v>81</v>
      </c>
      <c r="D125" s="184" t="s">
        <v>121</v>
      </c>
      <c r="E125" s="185" t="s">
        <v>122</v>
      </c>
      <c r="F125" s="186" t="s">
        <v>123</v>
      </c>
      <c r="G125" s="187" t="s">
        <v>124</v>
      </c>
      <c r="H125" s="188">
        <v>128</v>
      </c>
      <c r="I125" s="32"/>
      <c r="J125" s="207">
        <f>ROUND(I125*H125,2)</f>
        <v>0</v>
      </c>
      <c r="K125" s="186" t="s">
        <v>125</v>
      </c>
      <c r="L125" s="30"/>
      <c r="M125" s="33" t="s">
        <v>1</v>
      </c>
      <c r="N125" s="119" t="s">
        <v>41</v>
      </c>
      <c r="O125" s="120"/>
      <c r="P125" s="121">
        <f>O125*H125</f>
        <v>0</v>
      </c>
      <c r="Q125" s="121">
        <v>0</v>
      </c>
      <c r="R125" s="121">
        <f>Q125*H125</f>
        <v>0</v>
      </c>
      <c r="S125" s="121">
        <v>0.255</v>
      </c>
      <c r="T125" s="122">
        <f>S125*H125</f>
        <v>32.64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23" t="s">
        <v>126</v>
      </c>
      <c r="AT125" s="123" t="s">
        <v>121</v>
      </c>
      <c r="AU125" s="123" t="s">
        <v>85</v>
      </c>
      <c r="AY125" s="49" t="s">
        <v>119</v>
      </c>
      <c r="BE125" s="124">
        <f>IF(N125="základní",J125,0)</f>
        <v>0</v>
      </c>
      <c r="BF125" s="124">
        <f>IF(N125="snížená",J125,0)</f>
        <v>0</v>
      </c>
      <c r="BG125" s="124">
        <f>IF(N125="zákl. přenesená",J125,0)</f>
        <v>0</v>
      </c>
      <c r="BH125" s="124">
        <f>IF(N125="sníž. přenesená",J125,0)</f>
        <v>0</v>
      </c>
      <c r="BI125" s="124">
        <f>IF(N125="nulová",J125,0)</f>
        <v>0</v>
      </c>
      <c r="BJ125" s="49" t="s">
        <v>81</v>
      </c>
      <c r="BK125" s="124">
        <f>ROUND(I125*H125,2)</f>
        <v>0</v>
      </c>
      <c r="BL125" s="49" t="s">
        <v>126</v>
      </c>
      <c r="BM125" s="123" t="s">
        <v>127</v>
      </c>
    </row>
    <row r="126" spans="1:65" s="58" customFormat="1" ht="48.75">
      <c r="A126" s="34"/>
      <c r="B126" s="30"/>
      <c r="C126" s="150"/>
      <c r="D126" s="189" t="s">
        <v>128</v>
      </c>
      <c r="E126" s="150"/>
      <c r="F126" s="190" t="s">
        <v>129</v>
      </c>
      <c r="G126" s="150"/>
      <c r="H126" s="150"/>
      <c r="I126" s="34"/>
      <c r="J126" s="150"/>
      <c r="K126" s="150"/>
      <c r="L126" s="30"/>
      <c r="M126" s="125"/>
      <c r="N126" s="126"/>
      <c r="O126" s="120"/>
      <c r="P126" s="120"/>
      <c r="Q126" s="120"/>
      <c r="R126" s="120"/>
      <c r="S126" s="120"/>
      <c r="T126" s="127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49" t="s">
        <v>128</v>
      </c>
      <c r="AU126" s="49" t="s">
        <v>85</v>
      </c>
    </row>
    <row r="127" spans="1:65" s="58" customFormat="1" ht="24.2" customHeight="1">
      <c r="A127" s="34"/>
      <c r="B127" s="30"/>
      <c r="C127" s="184" t="s">
        <v>85</v>
      </c>
      <c r="D127" s="184" t="s">
        <v>121</v>
      </c>
      <c r="E127" s="185" t="s">
        <v>130</v>
      </c>
      <c r="F127" s="186" t="s">
        <v>131</v>
      </c>
      <c r="G127" s="187" t="s">
        <v>124</v>
      </c>
      <c r="H127" s="188">
        <v>128</v>
      </c>
      <c r="I127" s="32"/>
      <c r="J127" s="207">
        <f>ROUND(I127*H127,2)</f>
        <v>0</v>
      </c>
      <c r="K127" s="186" t="s">
        <v>125</v>
      </c>
      <c r="L127" s="30"/>
      <c r="M127" s="33" t="s">
        <v>1</v>
      </c>
      <c r="N127" s="119" t="s">
        <v>41</v>
      </c>
      <c r="O127" s="120"/>
      <c r="P127" s="121">
        <f>O127*H127</f>
        <v>0</v>
      </c>
      <c r="Q127" s="121">
        <v>0</v>
      </c>
      <c r="R127" s="121">
        <f>Q127*H127</f>
        <v>0</v>
      </c>
      <c r="S127" s="121">
        <v>0.17</v>
      </c>
      <c r="T127" s="122">
        <f>S127*H127</f>
        <v>21.76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23" t="s">
        <v>126</v>
      </c>
      <c r="AT127" s="123" t="s">
        <v>121</v>
      </c>
      <c r="AU127" s="123" t="s">
        <v>85</v>
      </c>
      <c r="AY127" s="49" t="s">
        <v>119</v>
      </c>
      <c r="BE127" s="124">
        <f>IF(N127="základní",J127,0)</f>
        <v>0</v>
      </c>
      <c r="BF127" s="124">
        <f>IF(N127="snížená",J127,0)</f>
        <v>0</v>
      </c>
      <c r="BG127" s="124">
        <f>IF(N127="zákl. přenesená",J127,0)</f>
        <v>0</v>
      </c>
      <c r="BH127" s="124">
        <f>IF(N127="sníž. přenesená",J127,0)</f>
        <v>0</v>
      </c>
      <c r="BI127" s="124">
        <f>IF(N127="nulová",J127,0)</f>
        <v>0</v>
      </c>
      <c r="BJ127" s="49" t="s">
        <v>81</v>
      </c>
      <c r="BK127" s="124">
        <f>ROUND(I127*H127,2)</f>
        <v>0</v>
      </c>
      <c r="BL127" s="49" t="s">
        <v>126</v>
      </c>
      <c r="BM127" s="123" t="s">
        <v>132</v>
      </c>
    </row>
    <row r="128" spans="1:65" s="58" customFormat="1" ht="39">
      <c r="A128" s="34"/>
      <c r="B128" s="30"/>
      <c r="C128" s="150"/>
      <c r="D128" s="189" t="s">
        <v>128</v>
      </c>
      <c r="E128" s="150"/>
      <c r="F128" s="190" t="s">
        <v>133</v>
      </c>
      <c r="G128" s="150"/>
      <c r="H128" s="150"/>
      <c r="I128" s="34"/>
      <c r="J128" s="150"/>
      <c r="K128" s="150"/>
      <c r="L128" s="30"/>
      <c r="M128" s="125"/>
      <c r="N128" s="126"/>
      <c r="O128" s="120"/>
      <c r="P128" s="120"/>
      <c r="Q128" s="120"/>
      <c r="R128" s="120"/>
      <c r="S128" s="120"/>
      <c r="T128" s="127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49" t="s">
        <v>128</v>
      </c>
      <c r="AU128" s="49" t="s">
        <v>85</v>
      </c>
    </row>
    <row r="129" spans="1:65" s="58" customFormat="1" ht="24.2" customHeight="1">
      <c r="A129" s="34"/>
      <c r="B129" s="30"/>
      <c r="C129" s="184" t="s">
        <v>134</v>
      </c>
      <c r="D129" s="184" t="s">
        <v>121</v>
      </c>
      <c r="E129" s="185" t="s">
        <v>135</v>
      </c>
      <c r="F129" s="186" t="s">
        <v>136</v>
      </c>
      <c r="G129" s="187" t="s">
        <v>124</v>
      </c>
      <c r="H129" s="188">
        <v>42</v>
      </c>
      <c r="I129" s="32"/>
      <c r="J129" s="207">
        <f>ROUND(I129*H129,2)</f>
        <v>0</v>
      </c>
      <c r="K129" s="186" t="s">
        <v>125</v>
      </c>
      <c r="L129" s="30"/>
      <c r="M129" s="33" t="s">
        <v>1</v>
      </c>
      <c r="N129" s="119" t="s">
        <v>41</v>
      </c>
      <c r="O129" s="120"/>
      <c r="P129" s="121">
        <f>O129*H129</f>
        <v>0</v>
      </c>
      <c r="Q129" s="121">
        <v>0</v>
      </c>
      <c r="R129" s="121">
        <f>Q129*H129</f>
        <v>0</v>
      </c>
      <c r="S129" s="121">
        <v>9.8000000000000004E-2</v>
      </c>
      <c r="T129" s="122">
        <f>S129*H129</f>
        <v>4.1159999999999997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23" t="s">
        <v>126</v>
      </c>
      <c r="AT129" s="123" t="s">
        <v>121</v>
      </c>
      <c r="AU129" s="123" t="s">
        <v>85</v>
      </c>
      <c r="AY129" s="49" t="s">
        <v>119</v>
      </c>
      <c r="BE129" s="124">
        <f>IF(N129="základní",J129,0)</f>
        <v>0</v>
      </c>
      <c r="BF129" s="124">
        <f>IF(N129="snížená",J129,0)</f>
        <v>0</v>
      </c>
      <c r="BG129" s="124">
        <f>IF(N129="zákl. přenesená",J129,0)</f>
        <v>0</v>
      </c>
      <c r="BH129" s="124">
        <f>IF(N129="sníž. přenesená",J129,0)</f>
        <v>0</v>
      </c>
      <c r="BI129" s="124">
        <f>IF(N129="nulová",J129,0)</f>
        <v>0</v>
      </c>
      <c r="BJ129" s="49" t="s">
        <v>81</v>
      </c>
      <c r="BK129" s="124">
        <f>ROUND(I129*H129,2)</f>
        <v>0</v>
      </c>
      <c r="BL129" s="49" t="s">
        <v>126</v>
      </c>
      <c r="BM129" s="123" t="s">
        <v>137</v>
      </c>
    </row>
    <row r="130" spans="1:65" s="58" customFormat="1" ht="29.25">
      <c r="A130" s="34"/>
      <c r="B130" s="30"/>
      <c r="C130" s="150"/>
      <c r="D130" s="189" t="s">
        <v>128</v>
      </c>
      <c r="E130" s="150"/>
      <c r="F130" s="190" t="s">
        <v>138</v>
      </c>
      <c r="G130" s="150"/>
      <c r="H130" s="150"/>
      <c r="I130" s="34"/>
      <c r="J130" s="150"/>
      <c r="K130" s="150"/>
      <c r="L130" s="30"/>
      <c r="M130" s="125"/>
      <c r="N130" s="126"/>
      <c r="O130" s="120"/>
      <c r="P130" s="120"/>
      <c r="Q130" s="120"/>
      <c r="R130" s="120"/>
      <c r="S130" s="120"/>
      <c r="T130" s="127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49" t="s">
        <v>128</v>
      </c>
      <c r="AU130" s="49" t="s">
        <v>85</v>
      </c>
    </row>
    <row r="131" spans="1:65" s="58" customFormat="1" ht="16.5" customHeight="1">
      <c r="A131" s="34"/>
      <c r="B131" s="30"/>
      <c r="C131" s="184" t="s">
        <v>126</v>
      </c>
      <c r="D131" s="184" t="s">
        <v>121</v>
      </c>
      <c r="E131" s="185" t="s">
        <v>139</v>
      </c>
      <c r="F131" s="186" t="s">
        <v>140</v>
      </c>
      <c r="G131" s="187" t="s">
        <v>141</v>
      </c>
      <c r="H131" s="188">
        <v>84</v>
      </c>
      <c r="I131" s="32"/>
      <c r="J131" s="207">
        <f>ROUND(I131*H131,2)</f>
        <v>0</v>
      </c>
      <c r="K131" s="186" t="s">
        <v>125</v>
      </c>
      <c r="L131" s="30"/>
      <c r="M131" s="33" t="s">
        <v>1</v>
      </c>
      <c r="N131" s="119" t="s">
        <v>41</v>
      </c>
      <c r="O131" s="120"/>
      <c r="P131" s="121">
        <f>O131*H131</f>
        <v>0</v>
      </c>
      <c r="Q131" s="121">
        <v>0</v>
      </c>
      <c r="R131" s="121">
        <f>Q131*H131</f>
        <v>0</v>
      </c>
      <c r="S131" s="121">
        <v>0.20499999999999999</v>
      </c>
      <c r="T131" s="122">
        <f>S131*H131</f>
        <v>17.22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23" t="s">
        <v>126</v>
      </c>
      <c r="AT131" s="123" t="s">
        <v>121</v>
      </c>
      <c r="AU131" s="123" t="s">
        <v>85</v>
      </c>
      <c r="AY131" s="49" t="s">
        <v>119</v>
      </c>
      <c r="BE131" s="124">
        <f>IF(N131="základní",J131,0)</f>
        <v>0</v>
      </c>
      <c r="BF131" s="124">
        <f>IF(N131="snížená",J131,0)</f>
        <v>0</v>
      </c>
      <c r="BG131" s="124">
        <f>IF(N131="zákl. přenesená",J131,0)</f>
        <v>0</v>
      </c>
      <c r="BH131" s="124">
        <f>IF(N131="sníž. přenesená",J131,0)</f>
        <v>0</v>
      </c>
      <c r="BI131" s="124">
        <f>IF(N131="nulová",J131,0)</f>
        <v>0</v>
      </c>
      <c r="BJ131" s="49" t="s">
        <v>81</v>
      </c>
      <c r="BK131" s="124">
        <f>ROUND(I131*H131,2)</f>
        <v>0</v>
      </c>
      <c r="BL131" s="49" t="s">
        <v>126</v>
      </c>
      <c r="BM131" s="123" t="s">
        <v>142</v>
      </c>
    </row>
    <row r="132" spans="1:65" s="58" customFormat="1" ht="29.25">
      <c r="A132" s="34"/>
      <c r="B132" s="30"/>
      <c r="C132" s="150"/>
      <c r="D132" s="189" t="s">
        <v>128</v>
      </c>
      <c r="E132" s="150"/>
      <c r="F132" s="190" t="s">
        <v>143</v>
      </c>
      <c r="G132" s="150"/>
      <c r="H132" s="150"/>
      <c r="I132" s="34"/>
      <c r="J132" s="150"/>
      <c r="K132" s="150"/>
      <c r="L132" s="30"/>
      <c r="M132" s="125"/>
      <c r="N132" s="126"/>
      <c r="O132" s="120"/>
      <c r="P132" s="120"/>
      <c r="Q132" s="120"/>
      <c r="R132" s="120"/>
      <c r="S132" s="120"/>
      <c r="T132" s="127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49" t="s">
        <v>128</v>
      </c>
      <c r="AU132" s="49" t="s">
        <v>85</v>
      </c>
    </row>
    <row r="133" spans="1:65" s="58" customFormat="1" ht="24.2" customHeight="1">
      <c r="A133" s="34"/>
      <c r="B133" s="30"/>
      <c r="C133" s="184" t="s">
        <v>144</v>
      </c>
      <c r="D133" s="184" t="s">
        <v>121</v>
      </c>
      <c r="E133" s="185" t="s">
        <v>145</v>
      </c>
      <c r="F133" s="186" t="s">
        <v>146</v>
      </c>
      <c r="G133" s="187" t="s">
        <v>141</v>
      </c>
      <c r="H133" s="188">
        <v>90</v>
      </c>
      <c r="I133" s="32"/>
      <c r="J133" s="207">
        <f>ROUND(I133*H133,2)</f>
        <v>0</v>
      </c>
      <c r="K133" s="186" t="s">
        <v>125</v>
      </c>
      <c r="L133" s="30"/>
      <c r="M133" s="33" t="s">
        <v>1</v>
      </c>
      <c r="N133" s="119" t="s">
        <v>41</v>
      </c>
      <c r="O133" s="120"/>
      <c r="P133" s="121">
        <f>O133*H133</f>
        <v>0</v>
      </c>
      <c r="Q133" s="121">
        <v>4.2000000000000002E-4</v>
      </c>
      <c r="R133" s="121">
        <f>Q133*H133</f>
        <v>3.78E-2</v>
      </c>
      <c r="S133" s="121">
        <v>0</v>
      </c>
      <c r="T133" s="122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23" t="s">
        <v>126</v>
      </c>
      <c r="AT133" s="123" t="s">
        <v>121</v>
      </c>
      <c r="AU133" s="123" t="s">
        <v>85</v>
      </c>
      <c r="AY133" s="49" t="s">
        <v>119</v>
      </c>
      <c r="BE133" s="124">
        <f>IF(N133="základní",J133,0)</f>
        <v>0</v>
      </c>
      <c r="BF133" s="124">
        <f>IF(N133="snížená",J133,0)</f>
        <v>0</v>
      </c>
      <c r="BG133" s="124">
        <f>IF(N133="zákl. přenesená",J133,0)</f>
        <v>0</v>
      </c>
      <c r="BH133" s="124">
        <f>IF(N133="sníž. přenesená",J133,0)</f>
        <v>0</v>
      </c>
      <c r="BI133" s="124">
        <f>IF(N133="nulová",J133,0)</f>
        <v>0</v>
      </c>
      <c r="BJ133" s="49" t="s">
        <v>81</v>
      </c>
      <c r="BK133" s="124">
        <f>ROUND(I133*H133,2)</f>
        <v>0</v>
      </c>
      <c r="BL133" s="49" t="s">
        <v>126</v>
      </c>
      <c r="BM133" s="123" t="s">
        <v>147</v>
      </c>
    </row>
    <row r="134" spans="1:65" s="58" customFormat="1" ht="29.25">
      <c r="A134" s="34"/>
      <c r="B134" s="30"/>
      <c r="C134" s="150"/>
      <c r="D134" s="189" t="s">
        <v>128</v>
      </c>
      <c r="E134" s="150"/>
      <c r="F134" s="190" t="s">
        <v>148</v>
      </c>
      <c r="G134" s="150"/>
      <c r="H134" s="150"/>
      <c r="I134" s="34"/>
      <c r="J134" s="150"/>
      <c r="K134" s="150"/>
      <c r="L134" s="30"/>
      <c r="M134" s="125"/>
      <c r="N134" s="126"/>
      <c r="O134" s="120"/>
      <c r="P134" s="120"/>
      <c r="Q134" s="120"/>
      <c r="R134" s="120"/>
      <c r="S134" s="120"/>
      <c r="T134" s="127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49" t="s">
        <v>128</v>
      </c>
      <c r="AU134" s="49" t="s">
        <v>85</v>
      </c>
    </row>
    <row r="135" spans="1:65" s="58" customFormat="1" ht="24.2" customHeight="1">
      <c r="A135" s="34"/>
      <c r="B135" s="30"/>
      <c r="C135" s="184" t="s">
        <v>149</v>
      </c>
      <c r="D135" s="184" t="s">
        <v>121</v>
      </c>
      <c r="E135" s="185" t="s">
        <v>150</v>
      </c>
      <c r="F135" s="186" t="s">
        <v>151</v>
      </c>
      <c r="G135" s="187" t="s">
        <v>141</v>
      </c>
      <c r="H135" s="188">
        <v>90</v>
      </c>
      <c r="I135" s="32"/>
      <c r="J135" s="207">
        <f>ROUND(I135*H135,2)</f>
        <v>0</v>
      </c>
      <c r="K135" s="186" t="s">
        <v>125</v>
      </c>
      <c r="L135" s="30"/>
      <c r="M135" s="33" t="s">
        <v>1</v>
      </c>
      <c r="N135" s="119" t="s">
        <v>41</v>
      </c>
      <c r="O135" s="120"/>
      <c r="P135" s="121">
        <f>O135*H135</f>
        <v>0</v>
      </c>
      <c r="Q135" s="121">
        <v>0</v>
      </c>
      <c r="R135" s="121">
        <f>Q135*H135</f>
        <v>0</v>
      </c>
      <c r="S135" s="121">
        <v>0</v>
      </c>
      <c r="T135" s="122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23" t="s">
        <v>126</v>
      </c>
      <c r="AT135" s="123" t="s">
        <v>121</v>
      </c>
      <c r="AU135" s="123" t="s">
        <v>85</v>
      </c>
      <c r="AY135" s="49" t="s">
        <v>119</v>
      </c>
      <c r="BE135" s="124">
        <f>IF(N135="základní",J135,0)</f>
        <v>0</v>
      </c>
      <c r="BF135" s="124">
        <f>IF(N135="snížená",J135,0)</f>
        <v>0</v>
      </c>
      <c r="BG135" s="124">
        <f>IF(N135="zákl. přenesená",J135,0)</f>
        <v>0</v>
      </c>
      <c r="BH135" s="124">
        <f>IF(N135="sníž. přenesená",J135,0)</f>
        <v>0</v>
      </c>
      <c r="BI135" s="124">
        <f>IF(N135="nulová",J135,0)</f>
        <v>0</v>
      </c>
      <c r="BJ135" s="49" t="s">
        <v>81</v>
      </c>
      <c r="BK135" s="124">
        <f>ROUND(I135*H135,2)</f>
        <v>0</v>
      </c>
      <c r="BL135" s="49" t="s">
        <v>126</v>
      </c>
      <c r="BM135" s="123" t="s">
        <v>152</v>
      </c>
    </row>
    <row r="136" spans="1:65" s="58" customFormat="1" ht="29.25">
      <c r="A136" s="34"/>
      <c r="B136" s="30"/>
      <c r="C136" s="150"/>
      <c r="D136" s="189" t="s">
        <v>128</v>
      </c>
      <c r="E136" s="150"/>
      <c r="F136" s="190" t="s">
        <v>153</v>
      </c>
      <c r="G136" s="150"/>
      <c r="H136" s="150"/>
      <c r="I136" s="34"/>
      <c r="J136" s="150"/>
      <c r="K136" s="150"/>
      <c r="L136" s="30"/>
      <c r="M136" s="125"/>
      <c r="N136" s="126"/>
      <c r="O136" s="120"/>
      <c r="P136" s="120"/>
      <c r="Q136" s="120"/>
      <c r="R136" s="120"/>
      <c r="S136" s="120"/>
      <c r="T136" s="127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49" t="s">
        <v>128</v>
      </c>
      <c r="AU136" s="49" t="s">
        <v>85</v>
      </c>
    </row>
    <row r="137" spans="1:65" s="58" customFormat="1" ht="24.2" customHeight="1">
      <c r="A137" s="34"/>
      <c r="B137" s="30"/>
      <c r="C137" s="184" t="s">
        <v>154</v>
      </c>
      <c r="D137" s="184" t="s">
        <v>121</v>
      </c>
      <c r="E137" s="185" t="s">
        <v>155</v>
      </c>
      <c r="F137" s="186" t="s">
        <v>156</v>
      </c>
      <c r="G137" s="187" t="s">
        <v>124</v>
      </c>
      <c r="H137" s="188">
        <v>128</v>
      </c>
      <c r="I137" s="32"/>
      <c r="J137" s="207">
        <f>ROUND(I137*H137,2)</f>
        <v>0</v>
      </c>
      <c r="K137" s="186" t="s">
        <v>125</v>
      </c>
      <c r="L137" s="30"/>
      <c r="M137" s="33" t="s">
        <v>1</v>
      </c>
      <c r="N137" s="119" t="s">
        <v>41</v>
      </c>
      <c r="O137" s="120"/>
      <c r="P137" s="121">
        <f>O137*H137</f>
        <v>0</v>
      </c>
      <c r="Q137" s="121">
        <v>0</v>
      </c>
      <c r="R137" s="121">
        <f>Q137*H137</f>
        <v>0</v>
      </c>
      <c r="S137" s="121">
        <v>0</v>
      </c>
      <c r="T137" s="122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23" t="s">
        <v>126</v>
      </c>
      <c r="AT137" s="123" t="s">
        <v>121</v>
      </c>
      <c r="AU137" s="123" t="s">
        <v>85</v>
      </c>
      <c r="AY137" s="49" t="s">
        <v>119</v>
      </c>
      <c r="BE137" s="124">
        <f>IF(N137="základní",J137,0)</f>
        <v>0</v>
      </c>
      <c r="BF137" s="124">
        <f>IF(N137="snížená",J137,0)</f>
        <v>0</v>
      </c>
      <c r="BG137" s="124">
        <f>IF(N137="zákl. přenesená",J137,0)</f>
        <v>0</v>
      </c>
      <c r="BH137" s="124">
        <f>IF(N137="sníž. přenesená",J137,0)</f>
        <v>0</v>
      </c>
      <c r="BI137" s="124">
        <f>IF(N137="nulová",J137,0)</f>
        <v>0</v>
      </c>
      <c r="BJ137" s="49" t="s">
        <v>81</v>
      </c>
      <c r="BK137" s="124">
        <f>ROUND(I137*H137,2)</f>
        <v>0</v>
      </c>
      <c r="BL137" s="49" t="s">
        <v>126</v>
      </c>
      <c r="BM137" s="123" t="s">
        <v>157</v>
      </c>
    </row>
    <row r="138" spans="1:65" s="58" customFormat="1" ht="19.5">
      <c r="A138" s="34"/>
      <c r="B138" s="30"/>
      <c r="C138" s="150"/>
      <c r="D138" s="189" t="s">
        <v>128</v>
      </c>
      <c r="E138" s="150"/>
      <c r="F138" s="190" t="s">
        <v>158</v>
      </c>
      <c r="G138" s="150"/>
      <c r="H138" s="150"/>
      <c r="I138" s="34"/>
      <c r="J138" s="150"/>
      <c r="K138" s="150"/>
      <c r="L138" s="30"/>
      <c r="M138" s="125"/>
      <c r="N138" s="126"/>
      <c r="O138" s="120"/>
      <c r="P138" s="120"/>
      <c r="Q138" s="120"/>
      <c r="R138" s="120"/>
      <c r="S138" s="120"/>
      <c r="T138" s="127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49" t="s">
        <v>128</v>
      </c>
      <c r="AU138" s="49" t="s">
        <v>85</v>
      </c>
    </row>
    <row r="139" spans="1:65" s="31" customFormat="1" ht="22.9" customHeight="1">
      <c r="B139" s="111"/>
      <c r="C139" s="178"/>
      <c r="D139" s="179" t="s">
        <v>75</v>
      </c>
      <c r="E139" s="182" t="s">
        <v>144</v>
      </c>
      <c r="F139" s="182" t="s">
        <v>159</v>
      </c>
      <c r="G139" s="178"/>
      <c r="H139" s="178"/>
      <c r="J139" s="183">
        <f>BK139</f>
        <v>0</v>
      </c>
      <c r="K139" s="178"/>
      <c r="L139" s="111"/>
      <c r="M139" s="113"/>
      <c r="N139" s="114"/>
      <c r="O139" s="114"/>
      <c r="P139" s="115">
        <f>SUM(P140:P185)</f>
        <v>0</v>
      </c>
      <c r="Q139" s="114"/>
      <c r="R139" s="115">
        <f>SUM(R140:R185)</f>
        <v>91.700811999999999</v>
      </c>
      <c r="S139" s="114"/>
      <c r="T139" s="116">
        <f>SUM(T140:T185)</f>
        <v>0</v>
      </c>
      <c r="AR139" s="112" t="s">
        <v>81</v>
      </c>
      <c r="AT139" s="117" t="s">
        <v>75</v>
      </c>
      <c r="AU139" s="117" t="s">
        <v>81</v>
      </c>
      <c r="AY139" s="112" t="s">
        <v>119</v>
      </c>
      <c r="BK139" s="118">
        <f>SUM(BK140:BK185)</f>
        <v>0</v>
      </c>
    </row>
    <row r="140" spans="1:65" s="58" customFormat="1" ht="21.75" customHeight="1">
      <c r="A140" s="34"/>
      <c r="B140" s="30"/>
      <c r="C140" s="184" t="s">
        <v>160</v>
      </c>
      <c r="D140" s="184" t="s">
        <v>121</v>
      </c>
      <c r="E140" s="185" t="s">
        <v>161</v>
      </c>
      <c r="F140" s="186" t="s">
        <v>162</v>
      </c>
      <c r="G140" s="187" t="s">
        <v>124</v>
      </c>
      <c r="H140" s="188">
        <v>50.1</v>
      </c>
      <c r="I140" s="32"/>
      <c r="J140" s="207">
        <f>ROUND(I140*H140,2)</f>
        <v>0</v>
      </c>
      <c r="K140" s="186" t="s">
        <v>125</v>
      </c>
      <c r="L140" s="30"/>
      <c r="M140" s="33" t="s">
        <v>1</v>
      </c>
      <c r="N140" s="119" t="s">
        <v>41</v>
      </c>
      <c r="O140" s="120"/>
      <c r="P140" s="121">
        <f>O140*H140</f>
        <v>0</v>
      </c>
      <c r="Q140" s="121">
        <v>0.23</v>
      </c>
      <c r="R140" s="121">
        <f>Q140*H140</f>
        <v>11.523</v>
      </c>
      <c r="S140" s="121">
        <v>0</v>
      </c>
      <c r="T140" s="122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23" t="s">
        <v>126</v>
      </c>
      <c r="AT140" s="123" t="s">
        <v>121</v>
      </c>
      <c r="AU140" s="123" t="s">
        <v>85</v>
      </c>
      <c r="AY140" s="49" t="s">
        <v>119</v>
      </c>
      <c r="BE140" s="124">
        <f>IF(N140="základní",J140,0)</f>
        <v>0</v>
      </c>
      <c r="BF140" s="124">
        <f>IF(N140="snížená",J140,0)</f>
        <v>0</v>
      </c>
      <c r="BG140" s="124">
        <f>IF(N140="zákl. přenesená",J140,0)</f>
        <v>0</v>
      </c>
      <c r="BH140" s="124">
        <f>IF(N140="sníž. přenesená",J140,0)</f>
        <v>0</v>
      </c>
      <c r="BI140" s="124">
        <f>IF(N140="nulová",J140,0)</f>
        <v>0</v>
      </c>
      <c r="BJ140" s="49" t="s">
        <v>81</v>
      </c>
      <c r="BK140" s="124">
        <f>ROUND(I140*H140,2)</f>
        <v>0</v>
      </c>
      <c r="BL140" s="49" t="s">
        <v>126</v>
      </c>
      <c r="BM140" s="123" t="s">
        <v>163</v>
      </c>
    </row>
    <row r="141" spans="1:65" s="58" customFormat="1" ht="19.5">
      <c r="A141" s="34"/>
      <c r="B141" s="30"/>
      <c r="C141" s="150"/>
      <c r="D141" s="189" t="s">
        <v>128</v>
      </c>
      <c r="E141" s="150"/>
      <c r="F141" s="190" t="s">
        <v>164</v>
      </c>
      <c r="G141" s="150"/>
      <c r="H141" s="150"/>
      <c r="I141" s="34"/>
      <c r="J141" s="150"/>
      <c r="K141" s="150"/>
      <c r="L141" s="30"/>
      <c r="M141" s="125"/>
      <c r="N141" s="126"/>
      <c r="O141" s="120"/>
      <c r="P141" s="120"/>
      <c r="Q141" s="120"/>
      <c r="R141" s="120"/>
      <c r="S141" s="120"/>
      <c r="T141" s="127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49" t="s">
        <v>128</v>
      </c>
      <c r="AU141" s="49" t="s">
        <v>85</v>
      </c>
    </row>
    <row r="142" spans="1:65" s="35" customFormat="1">
      <c r="B142" s="128"/>
      <c r="C142" s="191"/>
      <c r="D142" s="189" t="s">
        <v>165</v>
      </c>
      <c r="E142" s="192" t="s">
        <v>1</v>
      </c>
      <c r="F142" s="193" t="s">
        <v>166</v>
      </c>
      <c r="G142" s="191"/>
      <c r="H142" s="192" t="s">
        <v>1</v>
      </c>
      <c r="J142" s="191"/>
      <c r="K142" s="191"/>
      <c r="L142" s="128"/>
      <c r="M142" s="130"/>
      <c r="N142" s="131"/>
      <c r="O142" s="131"/>
      <c r="P142" s="131"/>
      <c r="Q142" s="131"/>
      <c r="R142" s="131"/>
      <c r="S142" s="131"/>
      <c r="T142" s="132"/>
      <c r="AT142" s="129" t="s">
        <v>165</v>
      </c>
      <c r="AU142" s="129" t="s">
        <v>85</v>
      </c>
      <c r="AV142" s="35" t="s">
        <v>81</v>
      </c>
      <c r="AW142" s="35" t="s">
        <v>32</v>
      </c>
      <c r="AX142" s="35" t="s">
        <v>76</v>
      </c>
      <c r="AY142" s="129" t="s">
        <v>119</v>
      </c>
    </row>
    <row r="143" spans="1:65" s="36" customFormat="1">
      <c r="B143" s="133"/>
      <c r="C143" s="194"/>
      <c r="D143" s="189" t="s">
        <v>165</v>
      </c>
      <c r="E143" s="195" t="s">
        <v>1</v>
      </c>
      <c r="F143" s="196" t="s">
        <v>167</v>
      </c>
      <c r="G143" s="194"/>
      <c r="H143" s="197">
        <v>37.799999999999997</v>
      </c>
      <c r="J143" s="194"/>
      <c r="K143" s="194"/>
      <c r="L143" s="133"/>
      <c r="M143" s="135"/>
      <c r="N143" s="136"/>
      <c r="O143" s="136"/>
      <c r="P143" s="136"/>
      <c r="Q143" s="136"/>
      <c r="R143" s="136"/>
      <c r="S143" s="136"/>
      <c r="T143" s="137"/>
      <c r="AT143" s="134" t="s">
        <v>165</v>
      </c>
      <c r="AU143" s="134" t="s">
        <v>85</v>
      </c>
      <c r="AV143" s="36" t="s">
        <v>85</v>
      </c>
      <c r="AW143" s="36" t="s">
        <v>32</v>
      </c>
      <c r="AX143" s="36" t="s">
        <v>76</v>
      </c>
      <c r="AY143" s="134" t="s">
        <v>119</v>
      </c>
    </row>
    <row r="144" spans="1:65" s="36" customFormat="1">
      <c r="B144" s="133"/>
      <c r="C144" s="194"/>
      <c r="D144" s="189" t="s">
        <v>165</v>
      </c>
      <c r="E144" s="195" t="s">
        <v>1</v>
      </c>
      <c r="F144" s="196" t="s">
        <v>168</v>
      </c>
      <c r="G144" s="194"/>
      <c r="H144" s="197">
        <v>12.3</v>
      </c>
      <c r="J144" s="194"/>
      <c r="K144" s="194"/>
      <c r="L144" s="133"/>
      <c r="M144" s="135"/>
      <c r="N144" s="136"/>
      <c r="O144" s="136"/>
      <c r="P144" s="136"/>
      <c r="Q144" s="136"/>
      <c r="R144" s="136"/>
      <c r="S144" s="136"/>
      <c r="T144" s="137"/>
      <c r="AT144" s="134" t="s">
        <v>165</v>
      </c>
      <c r="AU144" s="134" t="s">
        <v>85</v>
      </c>
      <c r="AV144" s="36" t="s">
        <v>85</v>
      </c>
      <c r="AW144" s="36" t="s">
        <v>32</v>
      </c>
      <c r="AX144" s="36" t="s">
        <v>76</v>
      </c>
      <c r="AY144" s="134" t="s">
        <v>119</v>
      </c>
    </row>
    <row r="145" spans="1:65" s="37" customFormat="1">
      <c r="B145" s="138"/>
      <c r="C145" s="198"/>
      <c r="D145" s="189" t="s">
        <v>165</v>
      </c>
      <c r="E145" s="199" t="s">
        <v>1</v>
      </c>
      <c r="F145" s="200" t="s">
        <v>169</v>
      </c>
      <c r="G145" s="198"/>
      <c r="H145" s="201">
        <v>50.1</v>
      </c>
      <c r="J145" s="198"/>
      <c r="K145" s="198"/>
      <c r="L145" s="138"/>
      <c r="M145" s="140"/>
      <c r="N145" s="141"/>
      <c r="O145" s="141"/>
      <c r="P145" s="141"/>
      <c r="Q145" s="141"/>
      <c r="R145" s="141"/>
      <c r="S145" s="141"/>
      <c r="T145" s="142"/>
      <c r="AT145" s="139" t="s">
        <v>165</v>
      </c>
      <c r="AU145" s="139" t="s">
        <v>85</v>
      </c>
      <c r="AV145" s="37" t="s">
        <v>126</v>
      </c>
      <c r="AW145" s="37" t="s">
        <v>32</v>
      </c>
      <c r="AX145" s="37" t="s">
        <v>81</v>
      </c>
      <c r="AY145" s="139" t="s">
        <v>119</v>
      </c>
    </row>
    <row r="146" spans="1:65" s="58" customFormat="1" ht="24.2" customHeight="1">
      <c r="A146" s="34"/>
      <c r="B146" s="30"/>
      <c r="C146" s="184" t="s">
        <v>170</v>
      </c>
      <c r="D146" s="184" t="s">
        <v>121</v>
      </c>
      <c r="E146" s="185" t="s">
        <v>171</v>
      </c>
      <c r="F146" s="186" t="s">
        <v>172</v>
      </c>
      <c r="G146" s="187" t="s">
        <v>124</v>
      </c>
      <c r="H146" s="188">
        <v>128</v>
      </c>
      <c r="I146" s="32"/>
      <c r="J146" s="207">
        <f>ROUND(I146*H146,2)</f>
        <v>0</v>
      </c>
      <c r="K146" s="186" t="s">
        <v>125</v>
      </c>
      <c r="L146" s="30"/>
      <c r="M146" s="33" t="s">
        <v>1</v>
      </c>
      <c r="N146" s="119" t="s">
        <v>41</v>
      </c>
      <c r="O146" s="120"/>
      <c r="P146" s="121">
        <f>O146*H146</f>
        <v>0</v>
      </c>
      <c r="Q146" s="121">
        <v>0.34499999999999997</v>
      </c>
      <c r="R146" s="121">
        <f>Q146*H146</f>
        <v>44.16</v>
      </c>
      <c r="S146" s="121">
        <v>0</v>
      </c>
      <c r="T146" s="122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23" t="s">
        <v>126</v>
      </c>
      <c r="AT146" s="123" t="s">
        <v>121</v>
      </c>
      <c r="AU146" s="123" t="s">
        <v>85</v>
      </c>
      <c r="AY146" s="49" t="s">
        <v>119</v>
      </c>
      <c r="BE146" s="124">
        <f>IF(N146="základní",J146,0)</f>
        <v>0</v>
      </c>
      <c r="BF146" s="124">
        <f>IF(N146="snížená",J146,0)</f>
        <v>0</v>
      </c>
      <c r="BG146" s="124">
        <f>IF(N146="zákl. přenesená",J146,0)</f>
        <v>0</v>
      </c>
      <c r="BH146" s="124">
        <f>IF(N146="sníž. přenesená",J146,0)</f>
        <v>0</v>
      </c>
      <c r="BI146" s="124">
        <f>IF(N146="nulová",J146,0)</f>
        <v>0</v>
      </c>
      <c r="BJ146" s="49" t="s">
        <v>81</v>
      </c>
      <c r="BK146" s="124">
        <f>ROUND(I146*H146,2)</f>
        <v>0</v>
      </c>
      <c r="BL146" s="49" t="s">
        <v>126</v>
      </c>
      <c r="BM146" s="123" t="s">
        <v>173</v>
      </c>
    </row>
    <row r="147" spans="1:65" s="58" customFormat="1" ht="19.5">
      <c r="A147" s="34"/>
      <c r="B147" s="30"/>
      <c r="C147" s="150"/>
      <c r="D147" s="189" t="s">
        <v>128</v>
      </c>
      <c r="E147" s="150"/>
      <c r="F147" s="190" t="s">
        <v>174</v>
      </c>
      <c r="G147" s="150"/>
      <c r="H147" s="150"/>
      <c r="I147" s="34"/>
      <c r="J147" s="150"/>
      <c r="K147" s="150"/>
      <c r="L147" s="30"/>
      <c r="M147" s="125"/>
      <c r="N147" s="126"/>
      <c r="O147" s="120"/>
      <c r="P147" s="120"/>
      <c r="Q147" s="120"/>
      <c r="R147" s="120"/>
      <c r="S147" s="120"/>
      <c r="T147" s="127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49" t="s">
        <v>128</v>
      </c>
      <c r="AU147" s="49" t="s">
        <v>85</v>
      </c>
    </row>
    <row r="148" spans="1:65" s="58" customFormat="1" ht="24.2" customHeight="1">
      <c r="A148" s="34"/>
      <c r="B148" s="30"/>
      <c r="C148" s="184" t="s">
        <v>175</v>
      </c>
      <c r="D148" s="184" t="s">
        <v>121</v>
      </c>
      <c r="E148" s="185" t="s">
        <v>176</v>
      </c>
      <c r="F148" s="186" t="s">
        <v>177</v>
      </c>
      <c r="G148" s="187" t="s">
        <v>124</v>
      </c>
      <c r="H148" s="188">
        <v>42</v>
      </c>
      <c r="I148" s="32"/>
      <c r="J148" s="207">
        <f>ROUND(I148*H148,2)</f>
        <v>0</v>
      </c>
      <c r="K148" s="186" t="s">
        <v>125</v>
      </c>
      <c r="L148" s="30"/>
      <c r="M148" s="33" t="s">
        <v>1</v>
      </c>
      <c r="N148" s="119" t="s">
        <v>41</v>
      </c>
      <c r="O148" s="120"/>
      <c r="P148" s="121">
        <f>O148*H148</f>
        <v>0</v>
      </c>
      <c r="Q148" s="121">
        <v>7.1000000000000002E-4</v>
      </c>
      <c r="R148" s="121">
        <f>Q148*H148</f>
        <v>2.9819999999999999E-2</v>
      </c>
      <c r="S148" s="121">
        <v>0</v>
      </c>
      <c r="T148" s="122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23" t="s">
        <v>126</v>
      </c>
      <c r="AT148" s="123" t="s">
        <v>121</v>
      </c>
      <c r="AU148" s="123" t="s">
        <v>85</v>
      </c>
      <c r="AY148" s="49" t="s">
        <v>119</v>
      </c>
      <c r="BE148" s="124">
        <f>IF(N148="základní",J148,0)</f>
        <v>0</v>
      </c>
      <c r="BF148" s="124">
        <f>IF(N148="snížená",J148,0)</f>
        <v>0</v>
      </c>
      <c r="BG148" s="124">
        <f>IF(N148="zákl. přenesená",J148,0)</f>
        <v>0</v>
      </c>
      <c r="BH148" s="124">
        <f>IF(N148="sníž. přenesená",J148,0)</f>
        <v>0</v>
      </c>
      <c r="BI148" s="124">
        <f>IF(N148="nulová",J148,0)</f>
        <v>0</v>
      </c>
      <c r="BJ148" s="49" t="s">
        <v>81</v>
      </c>
      <c r="BK148" s="124">
        <f>ROUND(I148*H148,2)</f>
        <v>0</v>
      </c>
      <c r="BL148" s="49" t="s">
        <v>126</v>
      </c>
      <c r="BM148" s="123" t="s">
        <v>178</v>
      </c>
    </row>
    <row r="149" spans="1:65" s="58" customFormat="1" ht="19.5">
      <c r="A149" s="34"/>
      <c r="B149" s="30"/>
      <c r="C149" s="150"/>
      <c r="D149" s="189" t="s">
        <v>128</v>
      </c>
      <c r="E149" s="150"/>
      <c r="F149" s="190" t="s">
        <v>179</v>
      </c>
      <c r="G149" s="150"/>
      <c r="H149" s="150"/>
      <c r="I149" s="34"/>
      <c r="J149" s="150"/>
      <c r="K149" s="150"/>
      <c r="L149" s="30"/>
      <c r="M149" s="125"/>
      <c r="N149" s="126"/>
      <c r="O149" s="120"/>
      <c r="P149" s="120"/>
      <c r="Q149" s="120"/>
      <c r="R149" s="120"/>
      <c r="S149" s="120"/>
      <c r="T149" s="127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49" t="s">
        <v>128</v>
      </c>
      <c r="AU149" s="49" t="s">
        <v>85</v>
      </c>
    </row>
    <row r="150" spans="1:65" s="58" customFormat="1" ht="24.2" customHeight="1">
      <c r="A150" s="34"/>
      <c r="B150" s="30"/>
      <c r="C150" s="184" t="s">
        <v>180</v>
      </c>
      <c r="D150" s="184" t="s">
        <v>121</v>
      </c>
      <c r="E150" s="185" t="s">
        <v>181</v>
      </c>
      <c r="F150" s="186" t="s">
        <v>182</v>
      </c>
      <c r="G150" s="187" t="s">
        <v>124</v>
      </c>
      <c r="H150" s="188">
        <v>42</v>
      </c>
      <c r="I150" s="32"/>
      <c r="J150" s="207">
        <f>ROUND(I150*H150,2)</f>
        <v>0</v>
      </c>
      <c r="K150" s="186" t="s">
        <v>125</v>
      </c>
      <c r="L150" s="30"/>
      <c r="M150" s="33" t="s">
        <v>1</v>
      </c>
      <c r="N150" s="119" t="s">
        <v>41</v>
      </c>
      <c r="O150" s="120"/>
      <c r="P150" s="121">
        <f>O150*H150</f>
        <v>0</v>
      </c>
      <c r="Q150" s="121">
        <v>0.12966</v>
      </c>
      <c r="R150" s="121">
        <f>Q150*H150</f>
        <v>5.4457199999999997</v>
      </c>
      <c r="S150" s="121">
        <v>0</v>
      </c>
      <c r="T150" s="122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23" t="s">
        <v>126</v>
      </c>
      <c r="AT150" s="123" t="s">
        <v>121</v>
      </c>
      <c r="AU150" s="123" t="s">
        <v>85</v>
      </c>
      <c r="AY150" s="49" t="s">
        <v>119</v>
      </c>
      <c r="BE150" s="124">
        <f>IF(N150="základní",J150,0)</f>
        <v>0</v>
      </c>
      <c r="BF150" s="124">
        <f>IF(N150="snížená",J150,0)</f>
        <v>0</v>
      </c>
      <c r="BG150" s="124">
        <f>IF(N150="zákl. přenesená",J150,0)</f>
        <v>0</v>
      </c>
      <c r="BH150" s="124">
        <f>IF(N150="sníž. přenesená",J150,0)</f>
        <v>0</v>
      </c>
      <c r="BI150" s="124">
        <f>IF(N150="nulová",J150,0)</f>
        <v>0</v>
      </c>
      <c r="BJ150" s="49" t="s">
        <v>81</v>
      </c>
      <c r="BK150" s="124">
        <f>ROUND(I150*H150,2)</f>
        <v>0</v>
      </c>
      <c r="BL150" s="49" t="s">
        <v>126</v>
      </c>
      <c r="BM150" s="123" t="s">
        <v>183</v>
      </c>
    </row>
    <row r="151" spans="1:65" s="58" customFormat="1" ht="29.25">
      <c r="A151" s="34"/>
      <c r="B151" s="30"/>
      <c r="C151" s="150"/>
      <c r="D151" s="189" t="s">
        <v>128</v>
      </c>
      <c r="E151" s="150"/>
      <c r="F151" s="190" t="s">
        <v>184</v>
      </c>
      <c r="G151" s="150"/>
      <c r="H151" s="150"/>
      <c r="I151" s="34"/>
      <c r="J151" s="150"/>
      <c r="K151" s="150"/>
      <c r="L151" s="30"/>
      <c r="M151" s="125"/>
      <c r="N151" s="126"/>
      <c r="O151" s="120"/>
      <c r="P151" s="120"/>
      <c r="Q151" s="120"/>
      <c r="R151" s="120"/>
      <c r="S151" s="120"/>
      <c r="T151" s="127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49" t="s">
        <v>128</v>
      </c>
      <c r="AU151" s="49" t="s">
        <v>85</v>
      </c>
    </row>
    <row r="152" spans="1:65" s="35" customFormat="1">
      <c r="B152" s="128"/>
      <c r="C152" s="191"/>
      <c r="D152" s="189" t="s">
        <v>165</v>
      </c>
      <c r="E152" s="192" t="s">
        <v>1</v>
      </c>
      <c r="F152" s="193" t="s">
        <v>185</v>
      </c>
      <c r="G152" s="191"/>
      <c r="H152" s="192" t="s">
        <v>1</v>
      </c>
      <c r="J152" s="191"/>
      <c r="K152" s="191"/>
      <c r="L152" s="128"/>
      <c r="M152" s="130"/>
      <c r="N152" s="131"/>
      <c r="O152" s="131"/>
      <c r="P152" s="131"/>
      <c r="Q152" s="131"/>
      <c r="R152" s="131"/>
      <c r="S152" s="131"/>
      <c r="T152" s="132"/>
      <c r="AT152" s="129" t="s">
        <v>165</v>
      </c>
      <c r="AU152" s="129" t="s">
        <v>85</v>
      </c>
      <c r="AV152" s="35" t="s">
        <v>81</v>
      </c>
      <c r="AW152" s="35" t="s">
        <v>32</v>
      </c>
      <c r="AX152" s="35" t="s">
        <v>76</v>
      </c>
      <c r="AY152" s="129" t="s">
        <v>119</v>
      </c>
    </row>
    <row r="153" spans="1:65" s="36" customFormat="1">
      <c r="B153" s="133"/>
      <c r="C153" s="194"/>
      <c r="D153" s="189" t="s">
        <v>165</v>
      </c>
      <c r="E153" s="195" t="s">
        <v>1</v>
      </c>
      <c r="F153" s="196" t="s">
        <v>186</v>
      </c>
      <c r="G153" s="194"/>
      <c r="H153" s="197">
        <v>42</v>
      </c>
      <c r="J153" s="194"/>
      <c r="K153" s="194"/>
      <c r="L153" s="133"/>
      <c r="M153" s="135"/>
      <c r="N153" s="136"/>
      <c r="O153" s="136"/>
      <c r="P153" s="136"/>
      <c r="Q153" s="136"/>
      <c r="R153" s="136"/>
      <c r="S153" s="136"/>
      <c r="T153" s="137"/>
      <c r="AT153" s="134" t="s">
        <v>165</v>
      </c>
      <c r="AU153" s="134" t="s">
        <v>85</v>
      </c>
      <c r="AV153" s="36" t="s">
        <v>85</v>
      </c>
      <c r="AW153" s="36" t="s">
        <v>32</v>
      </c>
      <c r="AX153" s="36" t="s">
        <v>81</v>
      </c>
      <c r="AY153" s="134" t="s">
        <v>119</v>
      </c>
    </row>
    <row r="154" spans="1:65" s="58" customFormat="1" ht="33" customHeight="1">
      <c r="A154" s="34"/>
      <c r="B154" s="30"/>
      <c r="C154" s="184" t="s">
        <v>8</v>
      </c>
      <c r="D154" s="184" t="s">
        <v>121</v>
      </c>
      <c r="E154" s="185" t="s">
        <v>187</v>
      </c>
      <c r="F154" s="186" t="s">
        <v>188</v>
      </c>
      <c r="G154" s="187" t="s">
        <v>124</v>
      </c>
      <c r="H154" s="188">
        <v>92.2</v>
      </c>
      <c r="I154" s="32"/>
      <c r="J154" s="207">
        <f>ROUND(I154*H154,2)</f>
        <v>0</v>
      </c>
      <c r="K154" s="186" t="s">
        <v>125</v>
      </c>
      <c r="L154" s="30"/>
      <c r="M154" s="33" t="s">
        <v>1</v>
      </c>
      <c r="N154" s="119" t="s">
        <v>41</v>
      </c>
      <c r="O154" s="120"/>
      <c r="P154" s="121">
        <f>O154*H154</f>
        <v>0</v>
      </c>
      <c r="Q154" s="121">
        <v>8.9219999999999994E-2</v>
      </c>
      <c r="R154" s="121">
        <f>Q154*H154</f>
        <v>8.2260840000000002</v>
      </c>
      <c r="S154" s="121">
        <v>0</v>
      </c>
      <c r="T154" s="122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23" t="s">
        <v>126</v>
      </c>
      <c r="AT154" s="123" t="s">
        <v>121</v>
      </c>
      <c r="AU154" s="123" t="s">
        <v>85</v>
      </c>
      <c r="AY154" s="49" t="s">
        <v>119</v>
      </c>
      <c r="BE154" s="124">
        <f>IF(N154="základní",J154,0)</f>
        <v>0</v>
      </c>
      <c r="BF154" s="124">
        <f>IF(N154="snížená",J154,0)</f>
        <v>0</v>
      </c>
      <c r="BG154" s="124">
        <f>IF(N154="zákl. přenesená",J154,0)</f>
        <v>0</v>
      </c>
      <c r="BH154" s="124">
        <f>IF(N154="sníž. přenesená",J154,0)</f>
        <v>0</v>
      </c>
      <c r="BI154" s="124">
        <f>IF(N154="nulová",J154,0)</f>
        <v>0</v>
      </c>
      <c r="BJ154" s="49" t="s">
        <v>81</v>
      </c>
      <c r="BK154" s="124">
        <f>ROUND(I154*H154,2)</f>
        <v>0</v>
      </c>
      <c r="BL154" s="49" t="s">
        <v>126</v>
      </c>
      <c r="BM154" s="123" t="s">
        <v>189</v>
      </c>
    </row>
    <row r="155" spans="1:65" s="58" customFormat="1" ht="48.75">
      <c r="A155" s="34"/>
      <c r="B155" s="30"/>
      <c r="C155" s="150"/>
      <c r="D155" s="189" t="s">
        <v>128</v>
      </c>
      <c r="E155" s="150"/>
      <c r="F155" s="190" t="s">
        <v>190</v>
      </c>
      <c r="G155" s="150"/>
      <c r="H155" s="150"/>
      <c r="I155" s="34"/>
      <c r="J155" s="150"/>
      <c r="K155" s="150"/>
      <c r="L155" s="30"/>
      <c r="M155" s="125"/>
      <c r="N155" s="126"/>
      <c r="O155" s="120"/>
      <c r="P155" s="120"/>
      <c r="Q155" s="120"/>
      <c r="R155" s="120"/>
      <c r="S155" s="120"/>
      <c r="T155" s="127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49" t="s">
        <v>128</v>
      </c>
      <c r="AU155" s="49" t="s">
        <v>85</v>
      </c>
    </row>
    <row r="156" spans="1:65" s="36" customFormat="1">
      <c r="B156" s="133"/>
      <c r="C156" s="194"/>
      <c r="D156" s="189" t="s">
        <v>165</v>
      </c>
      <c r="E156" s="195" t="s">
        <v>1</v>
      </c>
      <c r="F156" s="196" t="s">
        <v>191</v>
      </c>
      <c r="G156" s="194"/>
      <c r="H156" s="197">
        <v>91</v>
      </c>
      <c r="J156" s="194"/>
      <c r="K156" s="194"/>
      <c r="L156" s="133"/>
      <c r="M156" s="135"/>
      <c r="N156" s="136"/>
      <c r="O156" s="136"/>
      <c r="P156" s="136"/>
      <c r="Q156" s="136"/>
      <c r="R156" s="136"/>
      <c r="S156" s="136"/>
      <c r="T156" s="137"/>
      <c r="AT156" s="134" t="s">
        <v>165</v>
      </c>
      <c r="AU156" s="134" t="s">
        <v>85</v>
      </c>
      <c r="AV156" s="36" t="s">
        <v>85</v>
      </c>
      <c r="AW156" s="36" t="s">
        <v>32</v>
      </c>
      <c r="AX156" s="36" t="s">
        <v>76</v>
      </c>
      <c r="AY156" s="134" t="s">
        <v>119</v>
      </c>
    </row>
    <row r="157" spans="1:65" s="36" customFormat="1">
      <c r="B157" s="133"/>
      <c r="C157" s="194"/>
      <c r="D157" s="189" t="s">
        <v>165</v>
      </c>
      <c r="E157" s="195" t="s">
        <v>1</v>
      </c>
      <c r="F157" s="196" t="s">
        <v>192</v>
      </c>
      <c r="G157" s="194"/>
      <c r="H157" s="197">
        <v>1.2</v>
      </c>
      <c r="J157" s="194"/>
      <c r="K157" s="194"/>
      <c r="L157" s="133"/>
      <c r="M157" s="135"/>
      <c r="N157" s="136"/>
      <c r="O157" s="136"/>
      <c r="P157" s="136"/>
      <c r="Q157" s="136"/>
      <c r="R157" s="136"/>
      <c r="S157" s="136"/>
      <c r="T157" s="137"/>
      <c r="AT157" s="134" t="s">
        <v>165</v>
      </c>
      <c r="AU157" s="134" t="s">
        <v>85</v>
      </c>
      <c r="AV157" s="36" t="s">
        <v>85</v>
      </c>
      <c r="AW157" s="36" t="s">
        <v>32</v>
      </c>
      <c r="AX157" s="36" t="s">
        <v>76</v>
      </c>
      <c r="AY157" s="134" t="s">
        <v>119</v>
      </c>
    </row>
    <row r="158" spans="1:65" s="37" customFormat="1">
      <c r="B158" s="138"/>
      <c r="C158" s="198"/>
      <c r="D158" s="189" t="s">
        <v>165</v>
      </c>
      <c r="E158" s="199" t="s">
        <v>1</v>
      </c>
      <c r="F158" s="200" t="s">
        <v>169</v>
      </c>
      <c r="G158" s="198"/>
      <c r="H158" s="201">
        <v>92.2</v>
      </c>
      <c r="J158" s="198"/>
      <c r="K158" s="198"/>
      <c r="L158" s="138"/>
      <c r="M158" s="140"/>
      <c r="N158" s="141"/>
      <c r="O158" s="141"/>
      <c r="P158" s="141"/>
      <c r="Q158" s="141"/>
      <c r="R158" s="141"/>
      <c r="S158" s="141"/>
      <c r="T158" s="142"/>
      <c r="AT158" s="139" t="s">
        <v>165</v>
      </c>
      <c r="AU158" s="139" t="s">
        <v>85</v>
      </c>
      <c r="AV158" s="37" t="s">
        <v>126</v>
      </c>
      <c r="AW158" s="37" t="s">
        <v>32</v>
      </c>
      <c r="AX158" s="37" t="s">
        <v>81</v>
      </c>
      <c r="AY158" s="139" t="s">
        <v>119</v>
      </c>
    </row>
    <row r="159" spans="1:65" s="58" customFormat="1" ht="16.5" customHeight="1">
      <c r="A159" s="34"/>
      <c r="B159" s="30"/>
      <c r="C159" s="202" t="s">
        <v>193</v>
      </c>
      <c r="D159" s="202" t="s">
        <v>194</v>
      </c>
      <c r="E159" s="203" t="s">
        <v>195</v>
      </c>
      <c r="F159" s="204" t="s">
        <v>196</v>
      </c>
      <c r="G159" s="205" t="s">
        <v>124</v>
      </c>
      <c r="H159" s="206">
        <v>91.91</v>
      </c>
      <c r="I159" s="38"/>
      <c r="J159" s="208">
        <f>ROUND(I159*H159,2)</f>
        <v>0</v>
      </c>
      <c r="K159" s="204" t="s">
        <v>1</v>
      </c>
      <c r="L159" s="143"/>
      <c r="M159" s="39" t="s">
        <v>1</v>
      </c>
      <c r="N159" s="144" t="s">
        <v>41</v>
      </c>
      <c r="O159" s="120"/>
      <c r="P159" s="121">
        <f>O159*H159</f>
        <v>0</v>
      </c>
      <c r="Q159" s="121">
        <v>0.13200000000000001</v>
      </c>
      <c r="R159" s="121">
        <f>Q159*H159</f>
        <v>12.13212</v>
      </c>
      <c r="S159" s="121">
        <v>0</v>
      </c>
      <c r="T159" s="122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23" t="s">
        <v>160</v>
      </c>
      <c r="AT159" s="123" t="s">
        <v>194</v>
      </c>
      <c r="AU159" s="123" t="s">
        <v>85</v>
      </c>
      <c r="AY159" s="49" t="s">
        <v>119</v>
      </c>
      <c r="BE159" s="124">
        <f>IF(N159="základní",J159,0)</f>
        <v>0</v>
      </c>
      <c r="BF159" s="124">
        <f>IF(N159="snížená",J159,0)</f>
        <v>0</v>
      </c>
      <c r="BG159" s="124">
        <f>IF(N159="zákl. přenesená",J159,0)</f>
        <v>0</v>
      </c>
      <c r="BH159" s="124">
        <f>IF(N159="sníž. přenesená",J159,0)</f>
        <v>0</v>
      </c>
      <c r="BI159" s="124">
        <f>IF(N159="nulová",J159,0)</f>
        <v>0</v>
      </c>
      <c r="BJ159" s="49" t="s">
        <v>81</v>
      </c>
      <c r="BK159" s="124">
        <f>ROUND(I159*H159,2)</f>
        <v>0</v>
      </c>
      <c r="BL159" s="49" t="s">
        <v>126</v>
      </c>
      <c r="BM159" s="123" t="s">
        <v>197</v>
      </c>
    </row>
    <row r="160" spans="1:65" s="58" customFormat="1">
      <c r="A160" s="34"/>
      <c r="B160" s="30"/>
      <c r="C160" s="150"/>
      <c r="D160" s="189" t="s">
        <v>128</v>
      </c>
      <c r="E160" s="150"/>
      <c r="F160" s="190"/>
      <c r="G160" s="150"/>
      <c r="H160" s="150"/>
      <c r="I160" s="34"/>
      <c r="J160" s="150"/>
      <c r="K160" s="150"/>
      <c r="L160" s="30"/>
      <c r="M160" s="125"/>
      <c r="N160" s="126"/>
      <c r="O160" s="120"/>
      <c r="P160" s="120"/>
      <c r="Q160" s="120"/>
      <c r="R160" s="120"/>
      <c r="S160" s="120"/>
      <c r="T160" s="127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49" t="s">
        <v>128</v>
      </c>
      <c r="AU160" s="49" t="s">
        <v>85</v>
      </c>
    </row>
    <row r="161" spans="1:65" s="36" customFormat="1">
      <c r="B161" s="133"/>
      <c r="C161" s="194"/>
      <c r="D161" s="189" t="s">
        <v>165</v>
      </c>
      <c r="E161" s="195" t="s">
        <v>1</v>
      </c>
      <c r="F161" s="196" t="s">
        <v>198</v>
      </c>
      <c r="G161" s="194"/>
      <c r="H161" s="197">
        <v>91</v>
      </c>
      <c r="J161" s="194"/>
      <c r="K161" s="194"/>
      <c r="L161" s="133"/>
      <c r="M161" s="135"/>
      <c r="N161" s="136"/>
      <c r="O161" s="136"/>
      <c r="P161" s="136"/>
      <c r="Q161" s="136"/>
      <c r="R161" s="136"/>
      <c r="S161" s="136"/>
      <c r="T161" s="137"/>
      <c r="AT161" s="134" t="s">
        <v>165</v>
      </c>
      <c r="AU161" s="134" t="s">
        <v>85</v>
      </c>
      <c r="AV161" s="36" t="s">
        <v>85</v>
      </c>
      <c r="AW161" s="36" t="s">
        <v>32</v>
      </c>
      <c r="AX161" s="36" t="s">
        <v>81</v>
      </c>
      <c r="AY161" s="134" t="s">
        <v>119</v>
      </c>
    </row>
    <row r="162" spans="1:65" s="36" customFormat="1">
      <c r="B162" s="133"/>
      <c r="C162" s="194"/>
      <c r="D162" s="189" t="s">
        <v>165</v>
      </c>
      <c r="E162" s="194"/>
      <c r="F162" s="196" t="s">
        <v>199</v>
      </c>
      <c r="G162" s="194"/>
      <c r="H162" s="197">
        <v>91.91</v>
      </c>
      <c r="J162" s="194"/>
      <c r="K162" s="194"/>
      <c r="L162" s="133"/>
      <c r="M162" s="135"/>
      <c r="N162" s="136"/>
      <c r="O162" s="136"/>
      <c r="P162" s="136"/>
      <c r="Q162" s="136"/>
      <c r="R162" s="136"/>
      <c r="S162" s="136"/>
      <c r="T162" s="137"/>
      <c r="AT162" s="134" t="s">
        <v>165</v>
      </c>
      <c r="AU162" s="134" t="s">
        <v>85</v>
      </c>
      <c r="AV162" s="36" t="s">
        <v>85</v>
      </c>
      <c r="AW162" s="36" t="s">
        <v>3</v>
      </c>
      <c r="AX162" s="36" t="s">
        <v>81</v>
      </c>
      <c r="AY162" s="134" t="s">
        <v>119</v>
      </c>
    </row>
    <row r="163" spans="1:65" s="58" customFormat="1" ht="21.75" customHeight="1">
      <c r="A163" s="34"/>
      <c r="B163" s="30"/>
      <c r="C163" s="202" t="s">
        <v>200</v>
      </c>
      <c r="D163" s="202" t="s">
        <v>194</v>
      </c>
      <c r="E163" s="203" t="s">
        <v>201</v>
      </c>
      <c r="F163" s="204" t="s">
        <v>202</v>
      </c>
      <c r="G163" s="205" t="s">
        <v>124</v>
      </c>
      <c r="H163" s="206">
        <v>1.212</v>
      </c>
      <c r="I163" s="38"/>
      <c r="J163" s="208">
        <f>ROUND(I163*H163,2)</f>
        <v>0</v>
      </c>
      <c r="K163" s="204" t="s">
        <v>1</v>
      </c>
      <c r="L163" s="143"/>
      <c r="M163" s="39" t="s">
        <v>1</v>
      </c>
      <c r="N163" s="144" t="s">
        <v>41</v>
      </c>
      <c r="O163" s="120"/>
      <c r="P163" s="121">
        <f>O163*H163</f>
        <v>0</v>
      </c>
      <c r="Q163" s="121">
        <v>0.13100000000000001</v>
      </c>
      <c r="R163" s="121">
        <f>Q163*H163</f>
        <v>0.158772</v>
      </c>
      <c r="S163" s="121">
        <v>0</v>
      </c>
      <c r="T163" s="122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23" t="s">
        <v>160</v>
      </c>
      <c r="AT163" s="123" t="s">
        <v>194</v>
      </c>
      <c r="AU163" s="123" t="s">
        <v>85</v>
      </c>
      <c r="AY163" s="49" t="s">
        <v>119</v>
      </c>
      <c r="BE163" s="124">
        <f>IF(N163="základní",J163,0)</f>
        <v>0</v>
      </c>
      <c r="BF163" s="124">
        <f>IF(N163="snížená",J163,0)</f>
        <v>0</v>
      </c>
      <c r="BG163" s="124">
        <f>IF(N163="zákl. přenesená",J163,0)</f>
        <v>0</v>
      </c>
      <c r="BH163" s="124">
        <f>IF(N163="sníž. přenesená",J163,0)</f>
        <v>0</v>
      </c>
      <c r="BI163" s="124">
        <f>IF(N163="nulová",J163,0)</f>
        <v>0</v>
      </c>
      <c r="BJ163" s="49" t="s">
        <v>81</v>
      </c>
      <c r="BK163" s="124">
        <f>ROUND(I163*H163,2)</f>
        <v>0</v>
      </c>
      <c r="BL163" s="49" t="s">
        <v>126</v>
      </c>
      <c r="BM163" s="123" t="s">
        <v>203</v>
      </c>
    </row>
    <row r="164" spans="1:65" s="58" customFormat="1">
      <c r="A164" s="34"/>
      <c r="B164" s="30"/>
      <c r="C164" s="150"/>
      <c r="D164" s="189" t="s">
        <v>128</v>
      </c>
      <c r="E164" s="150"/>
      <c r="F164" s="190"/>
      <c r="G164" s="150"/>
      <c r="H164" s="150"/>
      <c r="I164" s="34"/>
      <c r="J164" s="150"/>
      <c r="K164" s="150"/>
      <c r="L164" s="30"/>
      <c r="M164" s="125"/>
      <c r="N164" s="126"/>
      <c r="O164" s="120"/>
      <c r="P164" s="120"/>
      <c r="Q164" s="120"/>
      <c r="R164" s="120"/>
      <c r="S164" s="120"/>
      <c r="T164" s="127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49" t="s">
        <v>128</v>
      </c>
      <c r="AU164" s="49" t="s">
        <v>85</v>
      </c>
    </row>
    <row r="165" spans="1:65" s="36" customFormat="1">
      <c r="B165" s="133"/>
      <c r="C165" s="194"/>
      <c r="D165" s="189" t="s">
        <v>165</v>
      </c>
      <c r="E165" s="194"/>
      <c r="F165" s="196" t="s">
        <v>204</v>
      </c>
      <c r="G165" s="194"/>
      <c r="H165" s="197">
        <v>1.212</v>
      </c>
      <c r="J165" s="194"/>
      <c r="K165" s="194"/>
      <c r="L165" s="133"/>
      <c r="M165" s="135"/>
      <c r="N165" s="136"/>
      <c r="O165" s="136"/>
      <c r="P165" s="136"/>
      <c r="Q165" s="136"/>
      <c r="R165" s="136"/>
      <c r="S165" s="136"/>
      <c r="T165" s="137"/>
      <c r="AT165" s="134" t="s">
        <v>165</v>
      </c>
      <c r="AU165" s="134" t="s">
        <v>85</v>
      </c>
      <c r="AV165" s="36" t="s">
        <v>85</v>
      </c>
      <c r="AW165" s="36" t="s">
        <v>3</v>
      </c>
      <c r="AX165" s="36" t="s">
        <v>81</v>
      </c>
      <c r="AY165" s="134" t="s">
        <v>119</v>
      </c>
    </row>
    <row r="166" spans="1:65" s="58" customFormat="1" ht="37.9" customHeight="1">
      <c r="A166" s="34"/>
      <c r="B166" s="30"/>
      <c r="C166" s="184" t="s">
        <v>205</v>
      </c>
      <c r="D166" s="184" t="s">
        <v>121</v>
      </c>
      <c r="E166" s="185" t="s">
        <v>206</v>
      </c>
      <c r="F166" s="186" t="s">
        <v>207</v>
      </c>
      <c r="G166" s="187" t="s">
        <v>124</v>
      </c>
      <c r="H166" s="188">
        <v>1.2</v>
      </c>
      <c r="I166" s="32"/>
      <c r="J166" s="207">
        <f>ROUND(I166*H166,2)</f>
        <v>0</v>
      </c>
      <c r="K166" s="186" t="s">
        <v>125</v>
      </c>
      <c r="L166" s="30"/>
      <c r="M166" s="33" t="s">
        <v>1</v>
      </c>
      <c r="N166" s="119" t="s">
        <v>41</v>
      </c>
      <c r="O166" s="120"/>
      <c r="P166" s="121">
        <f>O166*H166</f>
        <v>0</v>
      </c>
      <c r="Q166" s="121">
        <v>0</v>
      </c>
      <c r="R166" s="121">
        <f>Q166*H166</f>
        <v>0</v>
      </c>
      <c r="S166" s="121">
        <v>0</v>
      </c>
      <c r="T166" s="122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23" t="s">
        <v>126</v>
      </c>
      <c r="AT166" s="123" t="s">
        <v>121</v>
      </c>
      <c r="AU166" s="123" t="s">
        <v>85</v>
      </c>
      <c r="AY166" s="49" t="s">
        <v>119</v>
      </c>
      <c r="BE166" s="124">
        <f>IF(N166="základní",J166,0)</f>
        <v>0</v>
      </c>
      <c r="BF166" s="124">
        <f>IF(N166="snížená",J166,0)</f>
        <v>0</v>
      </c>
      <c r="BG166" s="124">
        <f>IF(N166="zákl. přenesená",J166,0)</f>
        <v>0</v>
      </c>
      <c r="BH166" s="124">
        <f>IF(N166="sníž. přenesená",J166,0)</f>
        <v>0</v>
      </c>
      <c r="BI166" s="124">
        <f>IF(N166="nulová",J166,0)</f>
        <v>0</v>
      </c>
      <c r="BJ166" s="49" t="s">
        <v>81</v>
      </c>
      <c r="BK166" s="124">
        <f>ROUND(I166*H166,2)</f>
        <v>0</v>
      </c>
      <c r="BL166" s="49" t="s">
        <v>126</v>
      </c>
      <c r="BM166" s="123" t="s">
        <v>208</v>
      </c>
    </row>
    <row r="167" spans="1:65" s="58" customFormat="1" ht="48.75">
      <c r="A167" s="34"/>
      <c r="B167" s="30"/>
      <c r="C167" s="150"/>
      <c r="D167" s="189" t="s">
        <v>128</v>
      </c>
      <c r="E167" s="150"/>
      <c r="F167" s="190" t="s">
        <v>209</v>
      </c>
      <c r="G167" s="150"/>
      <c r="H167" s="150"/>
      <c r="I167" s="34"/>
      <c r="J167" s="150"/>
      <c r="K167" s="150"/>
      <c r="L167" s="30"/>
      <c r="M167" s="125"/>
      <c r="N167" s="126"/>
      <c r="O167" s="120"/>
      <c r="P167" s="120"/>
      <c r="Q167" s="120"/>
      <c r="R167" s="120"/>
      <c r="S167" s="120"/>
      <c r="T167" s="127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49" t="s">
        <v>128</v>
      </c>
      <c r="AU167" s="49" t="s">
        <v>85</v>
      </c>
    </row>
    <row r="168" spans="1:65" s="58" customFormat="1" ht="16.5" customHeight="1">
      <c r="A168" s="34"/>
      <c r="B168" s="30"/>
      <c r="C168" s="184" t="s">
        <v>210</v>
      </c>
      <c r="D168" s="184" t="s">
        <v>121</v>
      </c>
      <c r="E168" s="185" t="s">
        <v>211</v>
      </c>
      <c r="F168" s="186" t="s">
        <v>212</v>
      </c>
      <c r="G168" s="187" t="s">
        <v>124</v>
      </c>
      <c r="H168" s="188">
        <v>2</v>
      </c>
      <c r="I168" s="32"/>
      <c r="J168" s="207">
        <f>ROUND(I168*H168,2)</f>
        <v>0</v>
      </c>
      <c r="K168" s="186" t="s">
        <v>1</v>
      </c>
      <c r="L168" s="30"/>
      <c r="M168" s="33" t="s">
        <v>1</v>
      </c>
      <c r="N168" s="119" t="s">
        <v>41</v>
      </c>
      <c r="O168" s="120"/>
      <c r="P168" s="121">
        <f>O168*H168</f>
        <v>0</v>
      </c>
      <c r="Q168" s="121">
        <v>0</v>
      </c>
      <c r="R168" s="121">
        <f>Q168*H168</f>
        <v>0</v>
      </c>
      <c r="S168" s="121">
        <v>0</v>
      </c>
      <c r="T168" s="122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23" t="s">
        <v>126</v>
      </c>
      <c r="AT168" s="123" t="s">
        <v>121</v>
      </c>
      <c r="AU168" s="123" t="s">
        <v>85</v>
      </c>
      <c r="AY168" s="49" t="s">
        <v>119</v>
      </c>
      <c r="BE168" s="124">
        <f>IF(N168="základní",J168,0)</f>
        <v>0</v>
      </c>
      <c r="BF168" s="124">
        <f>IF(N168="snížená",J168,0)</f>
        <v>0</v>
      </c>
      <c r="BG168" s="124">
        <f>IF(N168="zákl. přenesená",J168,0)</f>
        <v>0</v>
      </c>
      <c r="BH168" s="124">
        <f>IF(N168="sníž. přenesená",J168,0)</f>
        <v>0</v>
      </c>
      <c r="BI168" s="124">
        <f>IF(N168="nulová",J168,0)</f>
        <v>0</v>
      </c>
      <c r="BJ168" s="49" t="s">
        <v>81</v>
      </c>
      <c r="BK168" s="124">
        <f>ROUND(I168*H168,2)</f>
        <v>0</v>
      </c>
      <c r="BL168" s="49" t="s">
        <v>126</v>
      </c>
      <c r="BM168" s="123" t="s">
        <v>213</v>
      </c>
    </row>
    <row r="169" spans="1:65" s="58" customFormat="1" ht="48.75">
      <c r="A169" s="34"/>
      <c r="B169" s="30"/>
      <c r="C169" s="150"/>
      <c r="D169" s="189" t="s">
        <v>128</v>
      </c>
      <c r="E169" s="150"/>
      <c r="F169" s="190" t="s">
        <v>214</v>
      </c>
      <c r="G169" s="150"/>
      <c r="H169" s="150"/>
      <c r="I169" s="34"/>
      <c r="J169" s="150"/>
      <c r="K169" s="150"/>
      <c r="L169" s="30"/>
      <c r="M169" s="125"/>
      <c r="N169" s="126"/>
      <c r="O169" s="120"/>
      <c r="P169" s="120"/>
      <c r="Q169" s="120"/>
      <c r="R169" s="120"/>
      <c r="S169" s="120"/>
      <c r="T169" s="127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49" t="s">
        <v>128</v>
      </c>
      <c r="AU169" s="49" t="s">
        <v>85</v>
      </c>
    </row>
    <row r="170" spans="1:65" s="58" customFormat="1" ht="24.2" customHeight="1">
      <c r="A170" s="34"/>
      <c r="B170" s="30"/>
      <c r="C170" s="184" t="s">
        <v>215</v>
      </c>
      <c r="D170" s="184" t="s">
        <v>121</v>
      </c>
      <c r="E170" s="185" t="s">
        <v>216</v>
      </c>
      <c r="F170" s="186" t="s">
        <v>217</v>
      </c>
      <c r="G170" s="187" t="s">
        <v>124</v>
      </c>
      <c r="H170" s="188">
        <v>35.799999999999997</v>
      </c>
      <c r="I170" s="32"/>
      <c r="J170" s="207">
        <f>ROUND(I170*H170,2)</f>
        <v>0</v>
      </c>
      <c r="K170" s="186" t="s">
        <v>125</v>
      </c>
      <c r="L170" s="30"/>
      <c r="M170" s="33" t="s">
        <v>1</v>
      </c>
      <c r="N170" s="119" t="s">
        <v>41</v>
      </c>
      <c r="O170" s="120"/>
      <c r="P170" s="121">
        <f>O170*H170</f>
        <v>0</v>
      </c>
      <c r="Q170" s="121">
        <v>9.0620000000000006E-2</v>
      </c>
      <c r="R170" s="121">
        <f>Q170*H170</f>
        <v>3.2441960000000001</v>
      </c>
      <c r="S170" s="121">
        <v>0</v>
      </c>
      <c r="T170" s="122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23" t="s">
        <v>126</v>
      </c>
      <c r="AT170" s="123" t="s">
        <v>121</v>
      </c>
      <c r="AU170" s="123" t="s">
        <v>85</v>
      </c>
      <c r="AY170" s="49" t="s">
        <v>119</v>
      </c>
      <c r="BE170" s="124">
        <f>IF(N170="základní",J170,0)</f>
        <v>0</v>
      </c>
      <c r="BF170" s="124">
        <f>IF(N170="snížená",J170,0)</f>
        <v>0</v>
      </c>
      <c r="BG170" s="124">
        <f>IF(N170="zákl. přenesená",J170,0)</f>
        <v>0</v>
      </c>
      <c r="BH170" s="124">
        <f>IF(N170="sníž. přenesená",J170,0)</f>
        <v>0</v>
      </c>
      <c r="BI170" s="124">
        <f>IF(N170="nulová",J170,0)</f>
        <v>0</v>
      </c>
      <c r="BJ170" s="49" t="s">
        <v>81</v>
      </c>
      <c r="BK170" s="124">
        <f>ROUND(I170*H170,2)</f>
        <v>0</v>
      </c>
      <c r="BL170" s="49" t="s">
        <v>126</v>
      </c>
      <c r="BM170" s="123" t="s">
        <v>218</v>
      </c>
    </row>
    <row r="171" spans="1:65" s="58" customFormat="1" ht="48.75">
      <c r="A171" s="34"/>
      <c r="B171" s="30"/>
      <c r="C171" s="150"/>
      <c r="D171" s="189" t="s">
        <v>128</v>
      </c>
      <c r="E171" s="150"/>
      <c r="F171" s="190" t="s">
        <v>219</v>
      </c>
      <c r="G171" s="150"/>
      <c r="H171" s="150"/>
      <c r="I171" s="34"/>
      <c r="J171" s="150"/>
      <c r="K171" s="150"/>
      <c r="L171" s="30"/>
      <c r="M171" s="125"/>
      <c r="N171" s="126"/>
      <c r="O171" s="120"/>
      <c r="P171" s="120"/>
      <c r="Q171" s="120"/>
      <c r="R171" s="120"/>
      <c r="S171" s="120"/>
      <c r="T171" s="127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49" t="s">
        <v>128</v>
      </c>
      <c r="AU171" s="49" t="s">
        <v>85</v>
      </c>
    </row>
    <row r="172" spans="1:65" s="35" customFormat="1">
      <c r="B172" s="128"/>
      <c r="C172" s="191"/>
      <c r="D172" s="189" t="s">
        <v>165</v>
      </c>
      <c r="E172" s="192" t="s">
        <v>1</v>
      </c>
      <c r="F172" s="193" t="s">
        <v>220</v>
      </c>
      <c r="G172" s="191"/>
      <c r="H172" s="192" t="s">
        <v>1</v>
      </c>
      <c r="J172" s="191"/>
      <c r="K172" s="191"/>
      <c r="L172" s="128"/>
      <c r="M172" s="130"/>
      <c r="N172" s="131"/>
      <c r="O172" s="131"/>
      <c r="P172" s="131"/>
      <c r="Q172" s="131"/>
      <c r="R172" s="131"/>
      <c r="S172" s="131"/>
      <c r="T172" s="132"/>
      <c r="AT172" s="129" t="s">
        <v>165</v>
      </c>
      <c r="AU172" s="129" t="s">
        <v>85</v>
      </c>
      <c r="AV172" s="35" t="s">
        <v>81</v>
      </c>
      <c r="AW172" s="35" t="s">
        <v>32</v>
      </c>
      <c r="AX172" s="35" t="s">
        <v>76</v>
      </c>
      <c r="AY172" s="129" t="s">
        <v>119</v>
      </c>
    </row>
    <row r="173" spans="1:65" s="36" customFormat="1">
      <c r="B173" s="133"/>
      <c r="C173" s="194"/>
      <c r="D173" s="189" t="s">
        <v>165</v>
      </c>
      <c r="E173" s="195" t="s">
        <v>1</v>
      </c>
      <c r="F173" s="196" t="s">
        <v>221</v>
      </c>
      <c r="G173" s="194"/>
      <c r="H173" s="197">
        <v>25</v>
      </c>
      <c r="J173" s="194"/>
      <c r="K173" s="194"/>
      <c r="L173" s="133"/>
      <c r="M173" s="135"/>
      <c r="N173" s="136"/>
      <c r="O173" s="136"/>
      <c r="P173" s="136"/>
      <c r="Q173" s="136"/>
      <c r="R173" s="136"/>
      <c r="S173" s="136"/>
      <c r="T173" s="137"/>
      <c r="AT173" s="134" t="s">
        <v>165</v>
      </c>
      <c r="AU173" s="134" t="s">
        <v>85</v>
      </c>
      <c r="AV173" s="36" t="s">
        <v>85</v>
      </c>
      <c r="AW173" s="36" t="s">
        <v>32</v>
      </c>
      <c r="AX173" s="36" t="s">
        <v>76</v>
      </c>
      <c r="AY173" s="134" t="s">
        <v>119</v>
      </c>
    </row>
    <row r="174" spans="1:65" s="36" customFormat="1">
      <c r="B174" s="133"/>
      <c r="C174" s="194"/>
      <c r="D174" s="189" t="s">
        <v>165</v>
      </c>
      <c r="E174" s="195" t="s">
        <v>1</v>
      </c>
      <c r="F174" s="196" t="s">
        <v>222</v>
      </c>
      <c r="G174" s="194"/>
      <c r="H174" s="197">
        <v>10.8</v>
      </c>
      <c r="J174" s="194"/>
      <c r="K174" s="194"/>
      <c r="L174" s="133"/>
      <c r="M174" s="135"/>
      <c r="N174" s="136"/>
      <c r="O174" s="136"/>
      <c r="P174" s="136"/>
      <c r="Q174" s="136"/>
      <c r="R174" s="136"/>
      <c r="S174" s="136"/>
      <c r="T174" s="137"/>
      <c r="AT174" s="134" t="s">
        <v>165</v>
      </c>
      <c r="AU174" s="134" t="s">
        <v>85</v>
      </c>
      <c r="AV174" s="36" t="s">
        <v>85</v>
      </c>
      <c r="AW174" s="36" t="s">
        <v>32</v>
      </c>
      <c r="AX174" s="36" t="s">
        <v>76</v>
      </c>
      <c r="AY174" s="134" t="s">
        <v>119</v>
      </c>
    </row>
    <row r="175" spans="1:65" s="37" customFormat="1">
      <c r="B175" s="138"/>
      <c r="C175" s="198"/>
      <c r="D175" s="189" t="s">
        <v>165</v>
      </c>
      <c r="E175" s="199" t="s">
        <v>1</v>
      </c>
      <c r="F175" s="200" t="s">
        <v>169</v>
      </c>
      <c r="G175" s="198"/>
      <c r="H175" s="201">
        <v>35.799999999999997</v>
      </c>
      <c r="J175" s="198"/>
      <c r="K175" s="198"/>
      <c r="L175" s="138"/>
      <c r="M175" s="140"/>
      <c r="N175" s="141"/>
      <c r="O175" s="141"/>
      <c r="P175" s="141"/>
      <c r="Q175" s="141"/>
      <c r="R175" s="141"/>
      <c r="S175" s="141"/>
      <c r="T175" s="142"/>
      <c r="AT175" s="139" t="s">
        <v>165</v>
      </c>
      <c r="AU175" s="139" t="s">
        <v>85</v>
      </c>
      <c r="AV175" s="37" t="s">
        <v>126</v>
      </c>
      <c r="AW175" s="37" t="s">
        <v>32</v>
      </c>
      <c r="AX175" s="37" t="s">
        <v>81</v>
      </c>
      <c r="AY175" s="139" t="s">
        <v>119</v>
      </c>
    </row>
    <row r="176" spans="1:65" s="58" customFormat="1" ht="16.5" customHeight="1">
      <c r="A176" s="34"/>
      <c r="B176" s="30"/>
      <c r="C176" s="202" t="s">
        <v>223</v>
      </c>
      <c r="D176" s="202" t="s">
        <v>194</v>
      </c>
      <c r="E176" s="203" t="s">
        <v>224</v>
      </c>
      <c r="F176" s="204" t="s">
        <v>225</v>
      </c>
      <c r="G176" s="205" t="s">
        <v>124</v>
      </c>
      <c r="H176" s="206">
        <v>25.75</v>
      </c>
      <c r="I176" s="38"/>
      <c r="J176" s="208">
        <f>ROUND(I176*H176,2)</f>
        <v>0</v>
      </c>
      <c r="K176" s="204" t="s">
        <v>1</v>
      </c>
      <c r="L176" s="143"/>
      <c r="M176" s="39" t="s">
        <v>1</v>
      </c>
      <c r="N176" s="144" t="s">
        <v>41</v>
      </c>
      <c r="O176" s="120"/>
      <c r="P176" s="121">
        <f>O176*H176</f>
        <v>0</v>
      </c>
      <c r="Q176" s="121">
        <v>0.17599999999999999</v>
      </c>
      <c r="R176" s="121">
        <f>Q176*H176</f>
        <v>4.532</v>
      </c>
      <c r="S176" s="121">
        <v>0</v>
      </c>
      <c r="T176" s="122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23" t="s">
        <v>160</v>
      </c>
      <c r="AT176" s="123" t="s">
        <v>194</v>
      </c>
      <c r="AU176" s="123" t="s">
        <v>85</v>
      </c>
      <c r="AY176" s="49" t="s">
        <v>119</v>
      </c>
      <c r="BE176" s="124">
        <f>IF(N176="základní",J176,0)</f>
        <v>0</v>
      </c>
      <c r="BF176" s="124">
        <f>IF(N176="snížená",J176,0)</f>
        <v>0</v>
      </c>
      <c r="BG176" s="124">
        <f>IF(N176="zákl. přenesená",J176,0)</f>
        <v>0</v>
      </c>
      <c r="BH176" s="124">
        <f>IF(N176="sníž. přenesená",J176,0)</f>
        <v>0</v>
      </c>
      <c r="BI176" s="124">
        <f>IF(N176="nulová",J176,0)</f>
        <v>0</v>
      </c>
      <c r="BJ176" s="49" t="s">
        <v>81</v>
      </c>
      <c r="BK176" s="124">
        <f>ROUND(I176*H176,2)</f>
        <v>0</v>
      </c>
      <c r="BL176" s="49" t="s">
        <v>126</v>
      </c>
      <c r="BM176" s="123" t="s">
        <v>226</v>
      </c>
    </row>
    <row r="177" spans="1:65" s="58" customFormat="1">
      <c r="A177" s="34"/>
      <c r="B177" s="30"/>
      <c r="C177" s="150"/>
      <c r="D177" s="189" t="s">
        <v>128</v>
      </c>
      <c r="E177" s="150"/>
      <c r="F177" s="190"/>
      <c r="G177" s="150"/>
      <c r="H177" s="150"/>
      <c r="I177" s="34"/>
      <c r="J177" s="150"/>
      <c r="K177" s="150"/>
      <c r="L177" s="30"/>
      <c r="M177" s="125"/>
      <c r="N177" s="126"/>
      <c r="O177" s="120"/>
      <c r="P177" s="120"/>
      <c r="Q177" s="120"/>
      <c r="R177" s="120"/>
      <c r="S177" s="120"/>
      <c r="T177" s="127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49" t="s">
        <v>128</v>
      </c>
      <c r="AU177" s="49" t="s">
        <v>85</v>
      </c>
    </row>
    <row r="178" spans="1:65" s="36" customFormat="1">
      <c r="B178" s="133"/>
      <c r="C178" s="194"/>
      <c r="D178" s="189" t="s">
        <v>165</v>
      </c>
      <c r="E178" s="194"/>
      <c r="F178" s="196" t="s">
        <v>227</v>
      </c>
      <c r="G178" s="194"/>
      <c r="H178" s="197">
        <v>25.75</v>
      </c>
      <c r="J178" s="194"/>
      <c r="K178" s="194"/>
      <c r="L178" s="133"/>
      <c r="M178" s="135"/>
      <c r="N178" s="136"/>
      <c r="O178" s="136"/>
      <c r="P178" s="136"/>
      <c r="Q178" s="136"/>
      <c r="R178" s="136"/>
      <c r="S178" s="136"/>
      <c r="T178" s="137"/>
      <c r="AT178" s="134" t="s">
        <v>165</v>
      </c>
      <c r="AU178" s="134" t="s">
        <v>85</v>
      </c>
      <c r="AV178" s="36" t="s">
        <v>85</v>
      </c>
      <c r="AW178" s="36" t="s">
        <v>3</v>
      </c>
      <c r="AX178" s="36" t="s">
        <v>81</v>
      </c>
      <c r="AY178" s="134" t="s">
        <v>119</v>
      </c>
    </row>
    <row r="179" spans="1:65" s="58" customFormat="1" ht="21.75" customHeight="1">
      <c r="A179" s="34"/>
      <c r="B179" s="30"/>
      <c r="C179" s="202" t="s">
        <v>228</v>
      </c>
      <c r="D179" s="202" t="s">
        <v>194</v>
      </c>
      <c r="E179" s="203" t="s">
        <v>229</v>
      </c>
      <c r="F179" s="204" t="s">
        <v>230</v>
      </c>
      <c r="G179" s="205" t="s">
        <v>124</v>
      </c>
      <c r="H179" s="206">
        <v>11.124000000000001</v>
      </c>
      <c r="I179" s="38"/>
      <c r="J179" s="208">
        <f>ROUND(I179*H179,2)</f>
        <v>0</v>
      </c>
      <c r="K179" s="204" t="s">
        <v>1</v>
      </c>
      <c r="L179" s="143"/>
      <c r="M179" s="39" t="s">
        <v>1</v>
      </c>
      <c r="N179" s="144" t="s">
        <v>41</v>
      </c>
      <c r="O179" s="120"/>
      <c r="P179" s="121">
        <f>O179*H179</f>
        <v>0</v>
      </c>
      <c r="Q179" s="121">
        <v>0.17499999999999999</v>
      </c>
      <c r="R179" s="121">
        <f>Q179*H179</f>
        <v>1.9467000000000001</v>
      </c>
      <c r="S179" s="121">
        <v>0</v>
      </c>
      <c r="T179" s="122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23" t="s">
        <v>160</v>
      </c>
      <c r="AT179" s="123" t="s">
        <v>194</v>
      </c>
      <c r="AU179" s="123" t="s">
        <v>85</v>
      </c>
      <c r="AY179" s="49" t="s">
        <v>119</v>
      </c>
      <c r="BE179" s="124">
        <f>IF(N179="základní",J179,0)</f>
        <v>0</v>
      </c>
      <c r="BF179" s="124">
        <f>IF(N179="snížená",J179,0)</f>
        <v>0</v>
      </c>
      <c r="BG179" s="124">
        <f>IF(N179="zákl. přenesená",J179,0)</f>
        <v>0</v>
      </c>
      <c r="BH179" s="124">
        <f>IF(N179="sníž. přenesená",J179,0)</f>
        <v>0</v>
      </c>
      <c r="BI179" s="124">
        <f>IF(N179="nulová",J179,0)</f>
        <v>0</v>
      </c>
      <c r="BJ179" s="49" t="s">
        <v>81</v>
      </c>
      <c r="BK179" s="124">
        <f>ROUND(I179*H179,2)</f>
        <v>0</v>
      </c>
      <c r="BL179" s="49" t="s">
        <v>126</v>
      </c>
      <c r="BM179" s="123" t="s">
        <v>231</v>
      </c>
    </row>
    <row r="180" spans="1:65" s="58" customFormat="1">
      <c r="A180" s="34"/>
      <c r="B180" s="30"/>
      <c r="C180" s="150"/>
      <c r="D180" s="189" t="s">
        <v>128</v>
      </c>
      <c r="E180" s="150"/>
      <c r="F180" s="190"/>
      <c r="G180" s="150"/>
      <c r="H180" s="150"/>
      <c r="I180" s="34"/>
      <c r="J180" s="150"/>
      <c r="K180" s="150"/>
      <c r="L180" s="30"/>
      <c r="M180" s="125"/>
      <c r="N180" s="126"/>
      <c r="O180" s="120"/>
      <c r="P180" s="120"/>
      <c r="Q180" s="120"/>
      <c r="R180" s="120"/>
      <c r="S180" s="120"/>
      <c r="T180" s="127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49" t="s">
        <v>128</v>
      </c>
      <c r="AU180" s="49" t="s">
        <v>85</v>
      </c>
    </row>
    <row r="181" spans="1:65" s="36" customFormat="1">
      <c r="B181" s="133"/>
      <c r="C181" s="194"/>
      <c r="D181" s="189" t="s">
        <v>165</v>
      </c>
      <c r="E181" s="194"/>
      <c r="F181" s="196" t="s">
        <v>232</v>
      </c>
      <c r="G181" s="194"/>
      <c r="H181" s="197">
        <v>11.124000000000001</v>
      </c>
      <c r="J181" s="194"/>
      <c r="K181" s="194"/>
      <c r="L181" s="133"/>
      <c r="M181" s="135"/>
      <c r="N181" s="136"/>
      <c r="O181" s="136"/>
      <c r="P181" s="136"/>
      <c r="Q181" s="136"/>
      <c r="R181" s="136"/>
      <c r="S181" s="136"/>
      <c r="T181" s="137"/>
      <c r="AT181" s="134" t="s">
        <v>165</v>
      </c>
      <c r="AU181" s="134" t="s">
        <v>85</v>
      </c>
      <c r="AV181" s="36" t="s">
        <v>85</v>
      </c>
      <c r="AW181" s="36" t="s">
        <v>3</v>
      </c>
      <c r="AX181" s="36" t="s">
        <v>81</v>
      </c>
      <c r="AY181" s="134" t="s">
        <v>119</v>
      </c>
    </row>
    <row r="182" spans="1:65" s="58" customFormat="1" ht="37.9" customHeight="1">
      <c r="A182" s="34"/>
      <c r="B182" s="30"/>
      <c r="C182" s="184" t="s">
        <v>233</v>
      </c>
      <c r="D182" s="184" t="s">
        <v>121</v>
      </c>
      <c r="E182" s="185" t="s">
        <v>234</v>
      </c>
      <c r="F182" s="186" t="s">
        <v>235</v>
      </c>
      <c r="G182" s="187" t="s">
        <v>124</v>
      </c>
      <c r="H182" s="188">
        <v>10.8</v>
      </c>
      <c r="I182" s="32"/>
      <c r="J182" s="207">
        <f>ROUND(I182*H182,2)</f>
        <v>0</v>
      </c>
      <c r="K182" s="186" t="s">
        <v>125</v>
      </c>
      <c r="L182" s="30"/>
      <c r="M182" s="33" t="s">
        <v>1</v>
      </c>
      <c r="N182" s="119" t="s">
        <v>41</v>
      </c>
      <c r="O182" s="120"/>
      <c r="P182" s="121">
        <f>O182*H182</f>
        <v>0</v>
      </c>
      <c r="Q182" s="121">
        <v>0</v>
      </c>
      <c r="R182" s="121">
        <f>Q182*H182</f>
        <v>0</v>
      </c>
      <c r="S182" s="121">
        <v>0</v>
      </c>
      <c r="T182" s="122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23" t="s">
        <v>126</v>
      </c>
      <c r="AT182" s="123" t="s">
        <v>121</v>
      </c>
      <c r="AU182" s="123" t="s">
        <v>85</v>
      </c>
      <c r="AY182" s="49" t="s">
        <v>119</v>
      </c>
      <c r="BE182" s="124">
        <f>IF(N182="základní",J182,0)</f>
        <v>0</v>
      </c>
      <c r="BF182" s="124">
        <f>IF(N182="snížená",J182,0)</f>
        <v>0</v>
      </c>
      <c r="BG182" s="124">
        <f>IF(N182="zákl. přenesená",J182,0)</f>
        <v>0</v>
      </c>
      <c r="BH182" s="124">
        <f>IF(N182="sníž. přenesená",J182,0)</f>
        <v>0</v>
      </c>
      <c r="BI182" s="124">
        <f>IF(N182="nulová",J182,0)</f>
        <v>0</v>
      </c>
      <c r="BJ182" s="49" t="s">
        <v>81</v>
      </c>
      <c r="BK182" s="124">
        <f>ROUND(I182*H182,2)</f>
        <v>0</v>
      </c>
      <c r="BL182" s="49" t="s">
        <v>126</v>
      </c>
      <c r="BM182" s="123" t="s">
        <v>236</v>
      </c>
    </row>
    <row r="183" spans="1:65" s="58" customFormat="1" ht="48.75">
      <c r="A183" s="34"/>
      <c r="B183" s="30"/>
      <c r="C183" s="150"/>
      <c r="D183" s="189" t="s">
        <v>128</v>
      </c>
      <c r="E183" s="150"/>
      <c r="F183" s="190" t="s">
        <v>237</v>
      </c>
      <c r="G183" s="150"/>
      <c r="H183" s="150"/>
      <c r="I183" s="34"/>
      <c r="J183" s="150"/>
      <c r="K183" s="150"/>
      <c r="L183" s="30"/>
      <c r="M183" s="125"/>
      <c r="N183" s="126"/>
      <c r="O183" s="120"/>
      <c r="P183" s="120"/>
      <c r="Q183" s="120"/>
      <c r="R183" s="120"/>
      <c r="S183" s="120"/>
      <c r="T183" s="127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49" t="s">
        <v>128</v>
      </c>
      <c r="AU183" s="49" t="s">
        <v>85</v>
      </c>
    </row>
    <row r="184" spans="1:65" s="58" customFormat="1" ht="21.75" customHeight="1">
      <c r="A184" s="34"/>
      <c r="B184" s="30"/>
      <c r="C184" s="184" t="s">
        <v>7</v>
      </c>
      <c r="D184" s="184" t="s">
        <v>121</v>
      </c>
      <c r="E184" s="185" t="s">
        <v>238</v>
      </c>
      <c r="F184" s="186" t="s">
        <v>239</v>
      </c>
      <c r="G184" s="187" t="s">
        <v>141</v>
      </c>
      <c r="H184" s="188">
        <v>84</v>
      </c>
      <c r="I184" s="32"/>
      <c r="J184" s="207">
        <f>ROUND(I184*H184,2)</f>
        <v>0</v>
      </c>
      <c r="K184" s="186" t="s">
        <v>125</v>
      </c>
      <c r="L184" s="30"/>
      <c r="M184" s="33" t="s">
        <v>1</v>
      </c>
      <c r="N184" s="119" t="s">
        <v>41</v>
      </c>
      <c r="O184" s="120"/>
      <c r="P184" s="121">
        <f>O184*H184</f>
        <v>0</v>
      </c>
      <c r="Q184" s="121">
        <v>3.5999999999999999E-3</v>
      </c>
      <c r="R184" s="121">
        <f>Q184*H184</f>
        <v>0.3024</v>
      </c>
      <c r="S184" s="121">
        <v>0</v>
      </c>
      <c r="T184" s="122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23" t="s">
        <v>126</v>
      </c>
      <c r="AT184" s="123" t="s">
        <v>121</v>
      </c>
      <c r="AU184" s="123" t="s">
        <v>85</v>
      </c>
      <c r="AY184" s="49" t="s">
        <v>119</v>
      </c>
      <c r="BE184" s="124">
        <f>IF(N184="základní",J184,0)</f>
        <v>0</v>
      </c>
      <c r="BF184" s="124">
        <f>IF(N184="snížená",J184,0)</f>
        <v>0</v>
      </c>
      <c r="BG184" s="124">
        <f>IF(N184="zákl. přenesená",J184,0)</f>
        <v>0</v>
      </c>
      <c r="BH184" s="124">
        <f>IF(N184="sníž. přenesená",J184,0)</f>
        <v>0</v>
      </c>
      <c r="BI184" s="124">
        <f>IF(N184="nulová",J184,0)</f>
        <v>0</v>
      </c>
      <c r="BJ184" s="49" t="s">
        <v>81</v>
      </c>
      <c r="BK184" s="124">
        <f>ROUND(I184*H184,2)</f>
        <v>0</v>
      </c>
      <c r="BL184" s="49" t="s">
        <v>126</v>
      </c>
      <c r="BM184" s="123" t="s">
        <v>240</v>
      </c>
    </row>
    <row r="185" spans="1:65" s="58" customFormat="1" ht="19.5">
      <c r="A185" s="34"/>
      <c r="B185" s="30"/>
      <c r="C185" s="150"/>
      <c r="D185" s="189" t="s">
        <v>128</v>
      </c>
      <c r="E185" s="150"/>
      <c r="F185" s="190" t="s">
        <v>241</v>
      </c>
      <c r="G185" s="150"/>
      <c r="H185" s="150"/>
      <c r="I185" s="34"/>
      <c r="J185" s="150"/>
      <c r="K185" s="150"/>
      <c r="L185" s="30"/>
      <c r="M185" s="125"/>
      <c r="N185" s="126"/>
      <c r="O185" s="120"/>
      <c r="P185" s="120"/>
      <c r="Q185" s="120"/>
      <c r="R185" s="120"/>
      <c r="S185" s="120"/>
      <c r="T185" s="127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49" t="s">
        <v>128</v>
      </c>
      <c r="AU185" s="49" t="s">
        <v>85</v>
      </c>
    </row>
    <row r="186" spans="1:65" s="31" customFormat="1" ht="22.9" customHeight="1">
      <c r="B186" s="111"/>
      <c r="C186" s="178"/>
      <c r="D186" s="179" t="s">
        <v>75</v>
      </c>
      <c r="E186" s="182" t="s">
        <v>170</v>
      </c>
      <c r="F186" s="182" t="s">
        <v>242</v>
      </c>
      <c r="G186" s="178"/>
      <c r="H186" s="178"/>
      <c r="J186" s="183">
        <f>BK186</f>
        <v>0</v>
      </c>
      <c r="K186" s="178"/>
      <c r="L186" s="111"/>
      <c r="M186" s="113"/>
      <c r="N186" s="114"/>
      <c r="O186" s="114"/>
      <c r="P186" s="115">
        <f>SUM(P187:P209)</f>
        <v>0</v>
      </c>
      <c r="Q186" s="114"/>
      <c r="R186" s="115">
        <f>SUM(R187:R209)</f>
        <v>42.062913399999999</v>
      </c>
      <c r="S186" s="114"/>
      <c r="T186" s="116">
        <f>SUM(T187:T209)</f>
        <v>0</v>
      </c>
      <c r="AR186" s="112" t="s">
        <v>81</v>
      </c>
      <c r="AT186" s="117" t="s">
        <v>75</v>
      </c>
      <c r="AU186" s="117" t="s">
        <v>81</v>
      </c>
      <c r="AY186" s="112" t="s">
        <v>119</v>
      </c>
      <c r="BK186" s="118">
        <f>SUM(BK187:BK209)</f>
        <v>0</v>
      </c>
    </row>
    <row r="187" spans="1:65" s="58" customFormat="1" ht="33" customHeight="1">
      <c r="A187" s="34"/>
      <c r="B187" s="30"/>
      <c r="C187" s="184" t="s">
        <v>243</v>
      </c>
      <c r="D187" s="184" t="s">
        <v>121</v>
      </c>
      <c r="E187" s="185" t="s">
        <v>244</v>
      </c>
      <c r="F187" s="186" t="s">
        <v>245</v>
      </c>
      <c r="G187" s="187" t="s">
        <v>141</v>
      </c>
      <c r="H187" s="188">
        <v>84</v>
      </c>
      <c r="I187" s="32"/>
      <c r="J187" s="207">
        <f>ROUND(I187*H187,2)</f>
        <v>0</v>
      </c>
      <c r="K187" s="186" t="s">
        <v>125</v>
      </c>
      <c r="L187" s="30"/>
      <c r="M187" s="33" t="s">
        <v>1</v>
      </c>
      <c r="N187" s="119" t="s">
        <v>41</v>
      </c>
      <c r="O187" s="120"/>
      <c r="P187" s="121">
        <f>O187*H187</f>
        <v>0</v>
      </c>
      <c r="Q187" s="121">
        <v>0.16850000000000001</v>
      </c>
      <c r="R187" s="121">
        <f>Q187*H187</f>
        <v>14.154</v>
      </c>
      <c r="S187" s="121">
        <v>0</v>
      </c>
      <c r="T187" s="122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23" t="s">
        <v>126</v>
      </c>
      <c r="AT187" s="123" t="s">
        <v>121</v>
      </c>
      <c r="AU187" s="123" t="s">
        <v>85</v>
      </c>
      <c r="AY187" s="49" t="s">
        <v>119</v>
      </c>
      <c r="BE187" s="124">
        <f>IF(N187="základní",J187,0)</f>
        <v>0</v>
      </c>
      <c r="BF187" s="124">
        <f>IF(N187="snížená",J187,0)</f>
        <v>0</v>
      </c>
      <c r="BG187" s="124">
        <f>IF(N187="zákl. přenesená",J187,0)</f>
        <v>0</v>
      </c>
      <c r="BH187" s="124">
        <f>IF(N187="sníž. přenesená",J187,0)</f>
        <v>0</v>
      </c>
      <c r="BI187" s="124">
        <f>IF(N187="nulová",J187,0)</f>
        <v>0</v>
      </c>
      <c r="BJ187" s="49" t="s">
        <v>81</v>
      </c>
      <c r="BK187" s="124">
        <f>ROUND(I187*H187,2)</f>
        <v>0</v>
      </c>
      <c r="BL187" s="49" t="s">
        <v>126</v>
      </c>
      <c r="BM187" s="123" t="s">
        <v>246</v>
      </c>
    </row>
    <row r="188" spans="1:65" s="58" customFormat="1" ht="29.25">
      <c r="A188" s="34"/>
      <c r="B188" s="30"/>
      <c r="C188" s="150"/>
      <c r="D188" s="189" t="s">
        <v>128</v>
      </c>
      <c r="E188" s="150"/>
      <c r="F188" s="190" t="s">
        <v>247</v>
      </c>
      <c r="G188" s="150"/>
      <c r="H188" s="150"/>
      <c r="I188" s="34"/>
      <c r="J188" s="150"/>
      <c r="K188" s="150"/>
      <c r="L188" s="30"/>
      <c r="M188" s="125"/>
      <c r="N188" s="126"/>
      <c r="O188" s="120"/>
      <c r="P188" s="120"/>
      <c r="Q188" s="120"/>
      <c r="R188" s="120"/>
      <c r="S188" s="120"/>
      <c r="T188" s="127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49" t="s">
        <v>128</v>
      </c>
      <c r="AU188" s="49" t="s">
        <v>85</v>
      </c>
    </row>
    <row r="189" spans="1:65" s="58" customFormat="1" ht="16.5" customHeight="1">
      <c r="A189" s="34"/>
      <c r="B189" s="30"/>
      <c r="C189" s="202" t="s">
        <v>248</v>
      </c>
      <c r="D189" s="202" t="s">
        <v>194</v>
      </c>
      <c r="E189" s="203" t="s">
        <v>249</v>
      </c>
      <c r="F189" s="204" t="s">
        <v>250</v>
      </c>
      <c r="G189" s="205" t="s">
        <v>141</v>
      </c>
      <c r="H189" s="206">
        <v>51</v>
      </c>
      <c r="I189" s="38"/>
      <c r="J189" s="208">
        <f>ROUND(I189*H189,2)</f>
        <v>0</v>
      </c>
      <c r="K189" s="204" t="s">
        <v>125</v>
      </c>
      <c r="L189" s="143"/>
      <c r="M189" s="39" t="s">
        <v>1</v>
      </c>
      <c r="N189" s="144" t="s">
        <v>41</v>
      </c>
      <c r="O189" s="120"/>
      <c r="P189" s="121">
        <f>O189*H189</f>
        <v>0</v>
      </c>
      <c r="Q189" s="121">
        <v>0.08</v>
      </c>
      <c r="R189" s="121">
        <f>Q189*H189</f>
        <v>4.08</v>
      </c>
      <c r="S189" s="121">
        <v>0</v>
      </c>
      <c r="T189" s="122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23" t="s">
        <v>160</v>
      </c>
      <c r="AT189" s="123" t="s">
        <v>194</v>
      </c>
      <c r="AU189" s="123" t="s">
        <v>85</v>
      </c>
      <c r="AY189" s="49" t="s">
        <v>119</v>
      </c>
      <c r="BE189" s="124">
        <f>IF(N189="základní",J189,0)</f>
        <v>0</v>
      </c>
      <c r="BF189" s="124">
        <f>IF(N189="snížená",J189,0)</f>
        <v>0</v>
      </c>
      <c r="BG189" s="124">
        <f>IF(N189="zákl. přenesená",J189,0)</f>
        <v>0</v>
      </c>
      <c r="BH189" s="124">
        <f>IF(N189="sníž. přenesená",J189,0)</f>
        <v>0</v>
      </c>
      <c r="BI189" s="124">
        <f>IF(N189="nulová",J189,0)</f>
        <v>0</v>
      </c>
      <c r="BJ189" s="49" t="s">
        <v>81</v>
      </c>
      <c r="BK189" s="124">
        <f>ROUND(I189*H189,2)</f>
        <v>0</v>
      </c>
      <c r="BL189" s="49" t="s">
        <v>126</v>
      </c>
      <c r="BM189" s="123" t="s">
        <v>251</v>
      </c>
    </row>
    <row r="190" spans="1:65" s="58" customFormat="1">
      <c r="A190" s="34"/>
      <c r="B190" s="30"/>
      <c r="C190" s="150"/>
      <c r="D190" s="189" t="s">
        <v>128</v>
      </c>
      <c r="E190" s="150"/>
      <c r="F190" s="190" t="s">
        <v>250</v>
      </c>
      <c r="G190" s="150"/>
      <c r="H190" s="150"/>
      <c r="I190" s="34"/>
      <c r="J190" s="150"/>
      <c r="K190" s="150"/>
      <c r="L190" s="30"/>
      <c r="M190" s="125"/>
      <c r="N190" s="126"/>
      <c r="O190" s="120"/>
      <c r="P190" s="120"/>
      <c r="Q190" s="120"/>
      <c r="R190" s="120"/>
      <c r="S190" s="120"/>
      <c r="T190" s="127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49" t="s">
        <v>128</v>
      </c>
      <c r="AU190" s="49" t="s">
        <v>85</v>
      </c>
    </row>
    <row r="191" spans="1:65" s="36" customFormat="1">
      <c r="B191" s="133"/>
      <c r="C191" s="194"/>
      <c r="D191" s="189" t="s">
        <v>165</v>
      </c>
      <c r="E191" s="194"/>
      <c r="F191" s="196" t="s">
        <v>252</v>
      </c>
      <c r="G191" s="194"/>
      <c r="H191" s="197">
        <v>51</v>
      </c>
      <c r="J191" s="194"/>
      <c r="K191" s="194"/>
      <c r="L191" s="133"/>
      <c r="M191" s="135"/>
      <c r="N191" s="136"/>
      <c r="O191" s="136"/>
      <c r="P191" s="136"/>
      <c r="Q191" s="136"/>
      <c r="R191" s="136"/>
      <c r="S191" s="136"/>
      <c r="T191" s="137"/>
      <c r="AT191" s="134" t="s">
        <v>165</v>
      </c>
      <c r="AU191" s="134" t="s">
        <v>85</v>
      </c>
      <c r="AV191" s="36" t="s">
        <v>85</v>
      </c>
      <c r="AW191" s="36" t="s">
        <v>3</v>
      </c>
      <c r="AX191" s="36" t="s">
        <v>81</v>
      </c>
      <c r="AY191" s="134" t="s">
        <v>119</v>
      </c>
    </row>
    <row r="192" spans="1:65" s="58" customFormat="1" ht="24.2" customHeight="1">
      <c r="A192" s="34"/>
      <c r="B192" s="30"/>
      <c r="C192" s="202" t="s">
        <v>253</v>
      </c>
      <c r="D192" s="202" t="s">
        <v>194</v>
      </c>
      <c r="E192" s="203" t="s">
        <v>254</v>
      </c>
      <c r="F192" s="204" t="s">
        <v>255</v>
      </c>
      <c r="G192" s="205" t="s">
        <v>141</v>
      </c>
      <c r="H192" s="206">
        <v>26.52</v>
      </c>
      <c r="I192" s="38"/>
      <c r="J192" s="208">
        <f>ROUND(I192*H192,2)</f>
        <v>0</v>
      </c>
      <c r="K192" s="204" t="s">
        <v>125</v>
      </c>
      <c r="L192" s="143"/>
      <c r="M192" s="39" t="s">
        <v>1</v>
      </c>
      <c r="N192" s="144" t="s">
        <v>41</v>
      </c>
      <c r="O192" s="120"/>
      <c r="P192" s="121">
        <f>O192*H192</f>
        <v>0</v>
      </c>
      <c r="Q192" s="121">
        <v>4.8300000000000003E-2</v>
      </c>
      <c r="R192" s="121">
        <f>Q192*H192</f>
        <v>1.2809159999999999</v>
      </c>
      <c r="S192" s="121">
        <v>0</v>
      </c>
      <c r="T192" s="122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23" t="s">
        <v>160</v>
      </c>
      <c r="AT192" s="123" t="s">
        <v>194</v>
      </c>
      <c r="AU192" s="123" t="s">
        <v>85</v>
      </c>
      <c r="AY192" s="49" t="s">
        <v>119</v>
      </c>
      <c r="BE192" s="124">
        <f>IF(N192="základní",J192,0)</f>
        <v>0</v>
      </c>
      <c r="BF192" s="124">
        <f>IF(N192="snížená",J192,0)</f>
        <v>0</v>
      </c>
      <c r="BG192" s="124">
        <f>IF(N192="zákl. přenesená",J192,0)</f>
        <v>0</v>
      </c>
      <c r="BH192" s="124">
        <f>IF(N192="sníž. přenesená",J192,0)</f>
        <v>0</v>
      </c>
      <c r="BI192" s="124">
        <f>IF(N192="nulová",J192,0)</f>
        <v>0</v>
      </c>
      <c r="BJ192" s="49" t="s">
        <v>81</v>
      </c>
      <c r="BK192" s="124">
        <f>ROUND(I192*H192,2)</f>
        <v>0</v>
      </c>
      <c r="BL192" s="49" t="s">
        <v>126</v>
      </c>
      <c r="BM192" s="123" t="s">
        <v>256</v>
      </c>
    </row>
    <row r="193" spans="1:65" s="58" customFormat="1">
      <c r="A193" s="34"/>
      <c r="B193" s="30"/>
      <c r="C193" s="150"/>
      <c r="D193" s="189" t="s">
        <v>128</v>
      </c>
      <c r="E193" s="150"/>
      <c r="F193" s="190" t="s">
        <v>255</v>
      </c>
      <c r="G193" s="150"/>
      <c r="H193" s="150"/>
      <c r="I193" s="34"/>
      <c r="J193" s="150"/>
      <c r="K193" s="150"/>
      <c r="L193" s="30"/>
      <c r="M193" s="125"/>
      <c r="N193" s="126"/>
      <c r="O193" s="120"/>
      <c r="P193" s="120"/>
      <c r="Q193" s="120"/>
      <c r="R193" s="120"/>
      <c r="S193" s="120"/>
      <c r="T193" s="127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49" t="s">
        <v>128</v>
      </c>
      <c r="AU193" s="49" t="s">
        <v>85</v>
      </c>
    </row>
    <row r="194" spans="1:65" s="36" customFormat="1">
      <c r="B194" s="133"/>
      <c r="C194" s="194"/>
      <c r="D194" s="189" t="s">
        <v>165</v>
      </c>
      <c r="E194" s="194"/>
      <c r="F194" s="196" t="s">
        <v>257</v>
      </c>
      <c r="G194" s="194"/>
      <c r="H194" s="197">
        <v>26.52</v>
      </c>
      <c r="J194" s="194"/>
      <c r="K194" s="194"/>
      <c r="L194" s="133"/>
      <c r="M194" s="135"/>
      <c r="N194" s="136"/>
      <c r="O194" s="136"/>
      <c r="P194" s="136"/>
      <c r="Q194" s="136"/>
      <c r="R194" s="136"/>
      <c r="S194" s="136"/>
      <c r="T194" s="137"/>
      <c r="AT194" s="134" t="s">
        <v>165</v>
      </c>
      <c r="AU194" s="134" t="s">
        <v>85</v>
      </c>
      <c r="AV194" s="36" t="s">
        <v>85</v>
      </c>
      <c r="AW194" s="36" t="s">
        <v>3</v>
      </c>
      <c r="AX194" s="36" t="s">
        <v>81</v>
      </c>
      <c r="AY194" s="134" t="s">
        <v>119</v>
      </c>
    </row>
    <row r="195" spans="1:65" s="58" customFormat="1" ht="24.2" customHeight="1">
      <c r="A195" s="34"/>
      <c r="B195" s="30"/>
      <c r="C195" s="202" t="s">
        <v>258</v>
      </c>
      <c r="D195" s="202" t="s">
        <v>194</v>
      </c>
      <c r="E195" s="203" t="s">
        <v>259</v>
      </c>
      <c r="F195" s="204" t="s">
        <v>260</v>
      </c>
      <c r="G195" s="205" t="s">
        <v>141</v>
      </c>
      <c r="H195" s="206">
        <v>10.199999999999999</v>
      </c>
      <c r="I195" s="38"/>
      <c r="J195" s="208">
        <f>ROUND(I195*H195,2)</f>
        <v>0</v>
      </c>
      <c r="K195" s="204" t="s">
        <v>125</v>
      </c>
      <c r="L195" s="143"/>
      <c r="M195" s="39" t="s">
        <v>1</v>
      </c>
      <c r="N195" s="144" t="s">
        <v>41</v>
      </c>
      <c r="O195" s="120"/>
      <c r="P195" s="121">
        <f>O195*H195</f>
        <v>0</v>
      </c>
      <c r="Q195" s="121">
        <v>6.5670000000000006E-2</v>
      </c>
      <c r="R195" s="121">
        <f>Q195*H195</f>
        <v>0.66983400000000004</v>
      </c>
      <c r="S195" s="121">
        <v>0</v>
      </c>
      <c r="T195" s="122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23" t="s">
        <v>160</v>
      </c>
      <c r="AT195" s="123" t="s">
        <v>194</v>
      </c>
      <c r="AU195" s="123" t="s">
        <v>85</v>
      </c>
      <c r="AY195" s="49" t="s">
        <v>119</v>
      </c>
      <c r="BE195" s="124">
        <f>IF(N195="základní",J195,0)</f>
        <v>0</v>
      </c>
      <c r="BF195" s="124">
        <f>IF(N195="snížená",J195,0)</f>
        <v>0</v>
      </c>
      <c r="BG195" s="124">
        <f>IF(N195="zákl. přenesená",J195,0)</f>
        <v>0</v>
      </c>
      <c r="BH195" s="124">
        <f>IF(N195="sníž. přenesená",J195,0)</f>
        <v>0</v>
      </c>
      <c r="BI195" s="124">
        <f>IF(N195="nulová",J195,0)</f>
        <v>0</v>
      </c>
      <c r="BJ195" s="49" t="s">
        <v>81</v>
      </c>
      <c r="BK195" s="124">
        <f>ROUND(I195*H195,2)</f>
        <v>0</v>
      </c>
      <c r="BL195" s="49" t="s">
        <v>126</v>
      </c>
      <c r="BM195" s="123" t="s">
        <v>261</v>
      </c>
    </row>
    <row r="196" spans="1:65" s="58" customFormat="1">
      <c r="A196" s="34"/>
      <c r="B196" s="30"/>
      <c r="C196" s="150"/>
      <c r="D196" s="189" t="s">
        <v>128</v>
      </c>
      <c r="E196" s="150"/>
      <c r="F196" s="190" t="s">
        <v>260</v>
      </c>
      <c r="G196" s="150"/>
      <c r="H196" s="150"/>
      <c r="I196" s="34"/>
      <c r="J196" s="150"/>
      <c r="K196" s="150"/>
      <c r="L196" s="30"/>
      <c r="M196" s="125"/>
      <c r="N196" s="126"/>
      <c r="O196" s="120"/>
      <c r="P196" s="120"/>
      <c r="Q196" s="120"/>
      <c r="R196" s="120"/>
      <c r="S196" s="120"/>
      <c r="T196" s="127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49" t="s">
        <v>128</v>
      </c>
      <c r="AU196" s="49" t="s">
        <v>85</v>
      </c>
    </row>
    <row r="197" spans="1:65" s="36" customFormat="1">
      <c r="B197" s="133"/>
      <c r="C197" s="194"/>
      <c r="D197" s="189" t="s">
        <v>165</v>
      </c>
      <c r="E197" s="194"/>
      <c r="F197" s="196" t="s">
        <v>262</v>
      </c>
      <c r="G197" s="194"/>
      <c r="H197" s="197">
        <v>10.199999999999999</v>
      </c>
      <c r="J197" s="194"/>
      <c r="K197" s="194"/>
      <c r="L197" s="133"/>
      <c r="M197" s="135"/>
      <c r="N197" s="136"/>
      <c r="O197" s="136"/>
      <c r="P197" s="136"/>
      <c r="Q197" s="136"/>
      <c r="R197" s="136"/>
      <c r="S197" s="136"/>
      <c r="T197" s="137"/>
      <c r="AT197" s="134" t="s">
        <v>165</v>
      </c>
      <c r="AU197" s="134" t="s">
        <v>85</v>
      </c>
      <c r="AV197" s="36" t="s">
        <v>85</v>
      </c>
      <c r="AW197" s="36" t="s">
        <v>3</v>
      </c>
      <c r="AX197" s="36" t="s">
        <v>81</v>
      </c>
      <c r="AY197" s="134" t="s">
        <v>119</v>
      </c>
    </row>
    <row r="198" spans="1:65" s="58" customFormat="1" ht="24.2" customHeight="1">
      <c r="A198" s="34"/>
      <c r="B198" s="30"/>
      <c r="C198" s="184" t="s">
        <v>263</v>
      </c>
      <c r="D198" s="184" t="s">
        <v>121</v>
      </c>
      <c r="E198" s="185" t="s">
        <v>264</v>
      </c>
      <c r="F198" s="186" t="s">
        <v>265</v>
      </c>
      <c r="G198" s="187" t="s">
        <v>141</v>
      </c>
      <c r="H198" s="188">
        <v>82</v>
      </c>
      <c r="I198" s="32"/>
      <c r="J198" s="207">
        <f>ROUND(I198*H198,2)</f>
        <v>0</v>
      </c>
      <c r="K198" s="186" t="s">
        <v>125</v>
      </c>
      <c r="L198" s="30"/>
      <c r="M198" s="33" t="s">
        <v>1</v>
      </c>
      <c r="N198" s="119" t="s">
        <v>41</v>
      </c>
      <c r="O198" s="120"/>
      <c r="P198" s="121">
        <f>O198*H198</f>
        <v>0</v>
      </c>
      <c r="Q198" s="121">
        <v>0.10095</v>
      </c>
      <c r="R198" s="121">
        <f>Q198*H198</f>
        <v>8.2779000000000007</v>
      </c>
      <c r="S198" s="121">
        <v>0</v>
      </c>
      <c r="T198" s="122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23" t="s">
        <v>126</v>
      </c>
      <c r="AT198" s="123" t="s">
        <v>121</v>
      </c>
      <c r="AU198" s="123" t="s">
        <v>85</v>
      </c>
      <c r="AY198" s="49" t="s">
        <v>119</v>
      </c>
      <c r="BE198" s="124">
        <f>IF(N198="základní",J198,0)</f>
        <v>0</v>
      </c>
      <c r="BF198" s="124">
        <f>IF(N198="snížená",J198,0)</f>
        <v>0</v>
      </c>
      <c r="BG198" s="124">
        <f>IF(N198="zákl. přenesená",J198,0)</f>
        <v>0</v>
      </c>
      <c r="BH198" s="124">
        <f>IF(N198="sníž. přenesená",J198,0)</f>
        <v>0</v>
      </c>
      <c r="BI198" s="124">
        <f>IF(N198="nulová",J198,0)</f>
        <v>0</v>
      </c>
      <c r="BJ198" s="49" t="s">
        <v>81</v>
      </c>
      <c r="BK198" s="124">
        <f>ROUND(I198*H198,2)</f>
        <v>0</v>
      </c>
      <c r="BL198" s="49" t="s">
        <v>126</v>
      </c>
      <c r="BM198" s="123" t="s">
        <v>266</v>
      </c>
    </row>
    <row r="199" spans="1:65" s="58" customFormat="1" ht="29.25">
      <c r="A199" s="34"/>
      <c r="B199" s="30"/>
      <c r="C199" s="150"/>
      <c r="D199" s="189" t="s">
        <v>128</v>
      </c>
      <c r="E199" s="150"/>
      <c r="F199" s="190" t="s">
        <v>267</v>
      </c>
      <c r="G199" s="150"/>
      <c r="H199" s="150"/>
      <c r="I199" s="34"/>
      <c r="J199" s="150"/>
      <c r="K199" s="150"/>
      <c r="L199" s="30"/>
      <c r="M199" s="125"/>
      <c r="N199" s="126"/>
      <c r="O199" s="120"/>
      <c r="P199" s="120"/>
      <c r="Q199" s="120"/>
      <c r="R199" s="120"/>
      <c r="S199" s="120"/>
      <c r="T199" s="127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49" t="s">
        <v>128</v>
      </c>
      <c r="AU199" s="49" t="s">
        <v>85</v>
      </c>
    </row>
    <row r="200" spans="1:65" s="36" customFormat="1">
      <c r="B200" s="133"/>
      <c r="C200" s="194"/>
      <c r="D200" s="189" t="s">
        <v>165</v>
      </c>
      <c r="E200" s="195" t="s">
        <v>1</v>
      </c>
      <c r="F200" s="196" t="s">
        <v>268</v>
      </c>
      <c r="G200" s="194"/>
      <c r="H200" s="197">
        <v>82</v>
      </c>
      <c r="J200" s="194"/>
      <c r="K200" s="194"/>
      <c r="L200" s="133"/>
      <c r="M200" s="135"/>
      <c r="N200" s="136"/>
      <c r="O200" s="136"/>
      <c r="P200" s="136"/>
      <c r="Q200" s="136"/>
      <c r="R200" s="136"/>
      <c r="S200" s="136"/>
      <c r="T200" s="137"/>
      <c r="AT200" s="134" t="s">
        <v>165</v>
      </c>
      <c r="AU200" s="134" t="s">
        <v>85</v>
      </c>
      <c r="AV200" s="36" t="s">
        <v>85</v>
      </c>
      <c r="AW200" s="36" t="s">
        <v>32</v>
      </c>
      <c r="AX200" s="36" t="s">
        <v>81</v>
      </c>
      <c r="AY200" s="134" t="s">
        <v>119</v>
      </c>
    </row>
    <row r="201" spans="1:65" s="58" customFormat="1" ht="16.5" customHeight="1">
      <c r="A201" s="34"/>
      <c r="B201" s="30"/>
      <c r="C201" s="202" t="s">
        <v>269</v>
      </c>
      <c r="D201" s="202" t="s">
        <v>194</v>
      </c>
      <c r="E201" s="203" t="s">
        <v>270</v>
      </c>
      <c r="F201" s="204" t="s">
        <v>271</v>
      </c>
      <c r="G201" s="205" t="s">
        <v>141</v>
      </c>
      <c r="H201" s="206">
        <v>82</v>
      </c>
      <c r="I201" s="38"/>
      <c r="J201" s="208">
        <f>ROUND(I201*H201,2)</f>
        <v>0</v>
      </c>
      <c r="K201" s="204" t="s">
        <v>125</v>
      </c>
      <c r="L201" s="143"/>
      <c r="M201" s="39" t="s">
        <v>1</v>
      </c>
      <c r="N201" s="144" t="s">
        <v>41</v>
      </c>
      <c r="O201" s="120"/>
      <c r="P201" s="121">
        <f>O201*H201</f>
        <v>0</v>
      </c>
      <c r="Q201" s="121">
        <v>2.8000000000000001E-2</v>
      </c>
      <c r="R201" s="121">
        <f>Q201*H201</f>
        <v>2.2959999999999998</v>
      </c>
      <c r="S201" s="121">
        <v>0</v>
      </c>
      <c r="T201" s="122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23" t="s">
        <v>160</v>
      </c>
      <c r="AT201" s="123" t="s">
        <v>194</v>
      </c>
      <c r="AU201" s="123" t="s">
        <v>85</v>
      </c>
      <c r="AY201" s="49" t="s">
        <v>119</v>
      </c>
      <c r="BE201" s="124">
        <f>IF(N201="základní",J201,0)</f>
        <v>0</v>
      </c>
      <c r="BF201" s="124">
        <f>IF(N201="snížená",J201,0)</f>
        <v>0</v>
      </c>
      <c r="BG201" s="124">
        <f>IF(N201="zákl. přenesená",J201,0)</f>
        <v>0</v>
      </c>
      <c r="BH201" s="124">
        <f>IF(N201="sníž. přenesená",J201,0)</f>
        <v>0</v>
      </c>
      <c r="BI201" s="124">
        <f>IF(N201="nulová",J201,0)</f>
        <v>0</v>
      </c>
      <c r="BJ201" s="49" t="s">
        <v>81</v>
      </c>
      <c r="BK201" s="124">
        <f>ROUND(I201*H201,2)</f>
        <v>0</v>
      </c>
      <c r="BL201" s="49" t="s">
        <v>126</v>
      </c>
      <c r="BM201" s="123" t="s">
        <v>272</v>
      </c>
    </row>
    <row r="202" spans="1:65" s="58" customFormat="1">
      <c r="A202" s="34"/>
      <c r="B202" s="30"/>
      <c r="C202" s="150"/>
      <c r="D202" s="189" t="s">
        <v>128</v>
      </c>
      <c r="E202" s="150"/>
      <c r="F202" s="190" t="s">
        <v>271</v>
      </c>
      <c r="G202" s="150"/>
      <c r="H202" s="150"/>
      <c r="I202" s="34"/>
      <c r="J202" s="150"/>
      <c r="K202" s="150"/>
      <c r="L202" s="30"/>
      <c r="M202" s="125"/>
      <c r="N202" s="126"/>
      <c r="O202" s="120"/>
      <c r="P202" s="120"/>
      <c r="Q202" s="120"/>
      <c r="R202" s="120"/>
      <c r="S202" s="120"/>
      <c r="T202" s="127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49" t="s">
        <v>128</v>
      </c>
      <c r="AU202" s="49" t="s">
        <v>85</v>
      </c>
    </row>
    <row r="203" spans="1:65" s="58" customFormat="1" ht="24.2" customHeight="1">
      <c r="A203" s="34"/>
      <c r="B203" s="30"/>
      <c r="C203" s="184" t="s">
        <v>273</v>
      </c>
      <c r="D203" s="184" t="s">
        <v>121</v>
      </c>
      <c r="E203" s="185" t="s">
        <v>274</v>
      </c>
      <c r="F203" s="186" t="s">
        <v>275</v>
      </c>
      <c r="G203" s="187" t="s">
        <v>276</v>
      </c>
      <c r="H203" s="188">
        <v>5.01</v>
      </c>
      <c r="I203" s="32"/>
      <c r="J203" s="207">
        <f>ROUND(I203*H203,2)</f>
        <v>0</v>
      </c>
      <c r="K203" s="186" t="s">
        <v>125</v>
      </c>
      <c r="L203" s="30"/>
      <c r="M203" s="33" t="s">
        <v>1</v>
      </c>
      <c r="N203" s="119" t="s">
        <v>41</v>
      </c>
      <c r="O203" s="120"/>
      <c r="P203" s="121">
        <f>O203*H203</f>
        <v>0</v>
      </c>
      <c r="Q203" s="121">
        <v>2.2563399999999998</v>
      </c>
      <c r="R203" s="121">
        <f>Q203*H203</f>
        <v>11.3042634</v>
      </c>
      <c r="S203" s="121">
        <v>0</v>
      </c>
      <c r="T203" s="122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23" t="s">
        <v>126</v>
      </c>
      <c r="AT203" s="123" t="s">
        <v>121</v>
      </c>
      <c r="AU203" s="123" t="s">
        <v>85</v>
      </c>
      <c r="AY203" s="49" t="s">
        <v>119</v>
      </c>
      <c r="BE203" s="124">
        <f>IF(N203="základní",J203,0)</f>
        <v>0</v>
      </c>
      <c r="BF203" s="124">
        <f>IF(N203="snížená",J203,0)</f>
        <v>0</v>
      </c>
      <c r="BG203" s="124">
        <f>IF(N203="zákl. přenesená",J203,0)</f>
        <v>0</v>
      </c>
      <c r="BH203" s="124">
        <f>IF(N203="sníž. přenesená",J203,0)</f>
        <v>0</v>
      </c>
      <c r="BI203" s="124">
        <f>IF(N203="nulová",J203,0)</f>
        <v>0</v>
      </c>
      <c r="BJ203" s="49" t="s">
        <v>81</v>
      </c>
      <c r="BK203" s="124">
        <f>ROUND(I203*H203,2)</f>
        <v>0</v>
      </c>
      <c r="BL203" s="49" t="s">
        <v>126</v>
      </c>
      <c r="BM203" s="123" t="s">
        <v>277</v>
      </c>
    </row>
    <row r="204" spans="1:65" s="58" customFormat="1" ht="19.5">
      <c r="A204" s="34"/>
      <c r="B204" s="30"/>
      <c r="C204" s="150"/>
      <c r="D204" s="189" t="s">
        <v>128</v>
      </c>
      <c r="E204" s="150"/>
      <c r="F204" s="190" t="s">
        <v>275</v>
      </c>
      <c r="G204" s="150"/>
      <c r="H204" s="150"/>
      <c r="I204" s="34"/>
      <c r="J204" s="150"/>
      <c r="K204" s="150"/>
      <c r="L204" s="30"/>
      <c r="M204" s="125"/>
      <c r="N204" s="126"/>
      <c r="O204" s="120"/>
      <c r="P204" s="120"/>
      <c r="Q204" s="120"/>
      <c r="R204" s="120"/>
      <c r="S204" s="120"/>
      <c r="T204" s="127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49" t="s">
        <v>128</v>
      </c>
      <c r="AU204" s="49" t="s">
        <v>85</v>
      </c>
    </row>
    <row r="205" spans="1:65" s="36" customFormat="1">
      <c r="B205" s="133"/>
      <c r="C205" s="194"/>
      <c r="D205" s="189" t="s">
        <v>165</v>
      </c>
      <c r="E205" s="195" t="s">
        <v>1</v>
      </c>
      <c r="F205" s="196" t="s">
        <v>278</v>
      </c>
      <c r="G205" s="194"/>
      <c r="H205" s="197">
        <v>3.78</v>
      </c>
      <c r="J205" s="194"/>
      <c r="K205" s="194"/>
      <c r="L205" s="133"/>
      <c r="M205" s="135"/>
      <c r="N205" s="136"/>
      <c r="O205" s="136"/>
      <c r="P205" s="136"/>
      <c r="Q205" s="136"/>
      <c r="R205" s="136"/>
      <c r="S205" s="136"/>
      <c r="T205" s="137"/>
      <c r="AT205" s="134" t="s">
        <v>165</v>
      </c>
      <c r="AU205" s="134" t="s">
        <v>85</v>
      </c>
      <c r="AV205" s="36" t="s">
        <v>85</v>
      </c>
      <c r="AW205" s="36" t="s">
        <v>32</v>
      </c>
      <c r="AX205" s="36" t="s">
        <v>76</v>
      </c>
      <c r="AY205" s="134" t="s">
        <v>119</v>
      </c>
    </row>
    <row r="206" spans="1:65" s="36" customFormat="1">
      <c r="B206" s="133"/>
      <c r="C206" s="194"/>
      <c r="D206" s="189" t="s">
        <v>165</v>
      </c>
      <c r="E206" s="195" t="s">
        <v>1</v>
      </c>
      <c r="F206" s="196" t="s">
        <v>279</v>
      </c>
      <c r="G206" s="194"/>
      <c r="H206" s="197">
        <v>1.23</v>
      </c>
      <c r="J206" s="194"/>
      <c r="K206" s="194"/>
      <c r="L206" s="133"/>
      <c r="M206" s="135"/>
      <c r="N206" s="136"/>
      <c r="O206" s="136"/>
      <c r="P206" s="136"/>
      <c r="Q206" s="136"/>
      <c r="R206" s="136"/>
      <c r="S206" s="136"/>
      <c r="T206" s="137"/>
      <c r="AT206" s="134" t="s">
        <v>165</v>
      </c>
      <c r="AU206" s="134" t="s">
        <v>85</v>
      </c>
      <c r="AV206" s="36" t="s">
        <v>85</v>
      </c>
      <c r="AW206" s="36" t="s">
        <v>32</v>
      </c>
      <c r="AX206" s="36" t="s">
        <v>76</v>
      </c>
      <c r="AY206" s="134" t="s">
        <v>119</v>
      </c>
    </row>
    <row r="207" spans="1:65" s="37" customFormat="1">
      <c r="B207" s="138"/>
      <c r="C207" s="198"/>
      <c r="D207" s="189" t="s">
        <v>165</v>
      </c>
      <c r="E207" s="199" t="s">
        <v>1</v>
      </c>
      <c r="F207" s="200" t="s">
        <v>169</v>
      </c>
      <c r="G207" s="198"/>
      <c r="H207" s="201">
        <v>5.01</v>
      </c>
      <c r="J207" s="198"/>
      <c r="K207" s="198"/>
      <c r="L207" s="138"/>
      <c r="M207" s="140"/>
      <c r="N207" s="141"/>
      <c r="O207" s="141"/>
      <c r="P207" s="141"/>
      <c r="Q207" s="141"/>
      <c r="R207" s="141"/>
      <c r="S207" s="141"/>
      <c r="T207" s="142"/>
      <c r="AT207" s="139" t="s">
        <v>165</v>
      </c>
      <c r="AU207" s="139" t="s">
        <v>85</v>
      </c>
      <c r="AV207" s="37" t="s">
        <v>126</v>
      </c>
      <c r="AW207" s="37" t="s">
        <v>32</v>
      </c>
      <c r="AX207" s="37" t="s">
        <v>81</v>
      </c>
      <c r="AY207" s="139" t="s">
        <v>119</v>
      </c>
    </row>
    <row r="208" spans="1:65" s="58" customFormat="1" ht="16.5" customHeight="1">
      <c r="A208" s="34"/>
      <c r="B208" s="30"/>
      <c r="C208" s="184" t="s">
        <v>280</v>
      </c>
      <c r="D208" s="184" t="s">
        <v>121</v>
      </c>
      <c r="E208" s="185" t="s">
        <v>281</v>
      </c>
      <c r="F208" s="186" t="s">
        <v>282</v>
      </c>
      <c r="G208" s="187" t="s">
        <v>141</v>
      </c>
      <c r="H208" s="188">
        <v>84</v>
      </c>
      <c r="I208" s="32"/>
      <c r="J208" s="207">
        <f>ROUND(I208*H208,2)</f>
        <v>0</v>
      </c>
      <c r="K208" s="186" t="s">
        <v>125</v>
      </c>
      <c r="L208" s="30"/>
      <c r="M208" s="33" t="s">
        <v>1</v>
      </c>
      <c r="N208" s="119" t="s">
        <v>41</v>
      </c>
      <c r="O208" s="120"/>
      <c r="P208" s="121">
        <f>O208*H208</f>
        <v>0</v>
      </c>
      <c r="Q208" s="121">
        <v>0</v>
      </c>
      <c r="R208" s="121">
        <f>Q208*H208</f>
        <v>0</v>
      </c>
      <c r="S208" s="121">
        <v>0</v>
      </c>
      <c r="T208" s="122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23" t="s">
        <v>126</v>
      </c>
      <c r="AT208" s="123" t="s">
        <v>121</v>
      </c>
      <c r="AU208" s="123" t="s">
        <v>85</v>
      </c>
      <c r="AY208" s="49" t="s">
        <v>119</v>
      </c>
      <c r="BE208" s="124">
        <f>IF(N208="základní",J208,0)</f>
        <v>0</v>
      </c>
      <c r="BF208" s="124">
        <f>IF(N208="snížená",J208,0)</f>
        <v>0</v>
      </c>
      <c r="BG208" s="124">
        <f>IF(N208="zákl. přenesená",J208,0)</f>
        <v>0</v>
      </c>
      <c r="BH208" s="124">
        <f>IF(N208="sníž. přenesená",J208,0)</f>
        <v>0</v>
      </c>
      <c r="BI208" s="124">
        <f>IF(N208="nulová",J208,0)</f>
        <v>0</v>
      </c>
      <c r="BJ208" s="49" t="s">
        <v>81</v>
      </c>
      <c r="BK208" s="124">
        <f>ROUND(I208*H208,2)</f>
        <v>0</v>
      </c>
      <c r="BL208" s="49" t="s">
        <v>126</v>
      </c>
      <c r="BM208" s="123" t="s">
        <v>283</v>
      </c>
    </row>
    <row r="209" spans="1:65" s="58" customFormat="1" ht="19.5">
      <c r="A209" s="34"/>
      <c r="B209" s="30"/>
      <c r="C209" s="150"/>
      <c r="D209" s="189" t="s">
        <v>128</v>
      </c>
      <c r="E209" s="150"/>
      <c r="F209" s="190" t="s">
        <v>284</v>
      </c>
      <c r="G209" s="150"/>
      <c r="H209" s="150"/>
      <c r="I209" s="34"/>
      <c r="J209" s="150"/>
      <c r="K209" s="150"/>
      <c r="L209" s="30"/>
      <c r="M209" s="125"/>
      <c r="N209" s="126"/>
      <c r="O209" s="120"/>
      <c r="P209" s="120"/>
      <c r="Q209" s="120"/>
      <c r="R209" s="120"/>
      <c r="S209" s="120"/>
      <c r="T209" s="127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49" t="s">
        <v>128</v>
      </c>
      <c r="AU209" s="49" t="s">
        <v>85</v>
      </c>
    </row>
    <row r="210" spans="1:65" s="31" customFormat="1" ht="22.9" customHeight="1">
      <c r="B210" s="111"/>
      <c r="C210" s="178"/>
      <c r="D210" s="179" t="s">
        <v>75</v>
      </c>
      <c r="E210" s="182" t="s">
        <v>285</v>
      </c>
      <c r="F210" s="182" t="s">
        <v>286</v>
      </c>
      <c r="G210" s="178"/>
      <c r="H210" s="178"/>
      <c r="J210" s="183">
        <f>BK210</f>
        <v>0</v>
      </c>
      <c r="K210" s="178"/>
      <c r="L210" s="111"/>
      <c r="M210" s="113"/>
      <c r="N210" s="114"/>
      <c r="O210" s="114"/>
      <c r="P210" s="115">
        <f>SUM(P211:P232)</f>
        <v>0</v>
      </c>
      <c r="Q210" s="114"/>
      <c r="R210" s="115">
        <f>SUM(R211:R232)</f>
        <v>0</v>
      </c>
      <c r="S210" s="114"/>
      <c r="T210" s="116">
        <f>SUM(T211:T232)</f>
        <v>0</v>
      </c>
      <c r="AR210" s="112" t="s">
        <v>81</v>
      </c>
      <c r="AT210" s="117" t="s">
        <v>75</v>
      </c>
      <c r="AU210" s="117" t="s">
        <v>81</v>
      </c>
      <c r="AY210" s="112" t="s">
        <v>119</v>
      </c>
      <c r="BK210" s="118">
        <f>SUM(BK211:BK232)</f>
        <v>0</v>
      </c>
    </row>
    <row r="211" spans="1:65" s="58" customFormat="1" ht="21.75" customHeight="1">
      <c r="A211" s="34"/>
      <c r="B211" s="30"/>
      <c r="C211" s="184" t="s">
        <v>287</v>
      </c>
      <c r="D211" s="184" t="s">
        <v>121</v>
      </c>
      <c r="E211" s="185" t="s">
        <v>288</v>
      </c>
      <c r="F211" s="186" t="s">
        <v>289</v>
      </c>
      <c r="G211" s="187" t="s">
        <v>290</v>
      </c>
      <c r="H211" s="188">
        <v>25.876000000000001</v>
      </c>
      <c r="I211" s="32"/>
      <c r="J211" s="207">
        <f>ROUND(I211*H211,2)</f>
        <v>0</v>
      </c>
      <c r="K211" s="186" t="s">
        <v>125</v>
      </c>
      <c r="L211" s="30"/>
      <c r="M211" s="33" t="s">
        <v>1</v>
      </c>
      <c r="N211" s="119" t="s">
        <v>41</v>
      </c>
      <c r="O211" s="120"/>
      <c r="P211" s="121">
        <f>O211*H211</f>
        <v>0</v>
      </c>
      <c r="Q211" s="121">
        <v>0</v>
      </c>
      <c r="R211" s="121">
        <f>Q211*H211</f>
        <v>0</v>
      </c>
      <c r="S211" s="121">
        <v>0</v>
      </c>
      <c r="T211" s="122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23" t="s">
        <v>126</v>
      </c>
      <c r="AT211" s="123" t="s">
        <v>121</v>
      </c>
      <c r="AU211" s="123" t="s">
        <v>85</v>
      </c>
      <c r="AY211" s="49" t="s">
        <v>119</v>
      </c>
      <c r="BE211" s="124">
        <f>IF(N211="základní",J211,0)</f>
        <v>0</v>
      </c>
      <c r="BF211" s="124">
        <f>IF(N211="snížená",J211,0)</f>
        <v>0</v>
      </c>
      <c r="BG211" s="124">
        <f>IF(N211="zákl. přenesená",J211,0)</f>
        <v>0</v>
      </c>
      <c r="BH211" s="124">
        <f>IF(N211="sníž. přenesená",J211,0)</f>
        <v>0</v>
      </c>
      <c r="BI211" s="124">
        <f>IF(N211="nulová",J211,0)</f>
        <v>0</v>
      </c>
      <c r="BJ211" s="49" t="s">
        <v>81</v>
      </c>
      <c r="BK211" s="124">
        <f>ROUND(I211*H211,2)</f>
        <v>0</v>
      </c>
      <c r="BL211" s="49" t="s">
        <v>126</v>
      </c>
      <c r="BM211" s="123" t="s">
        <v>291</v>
      </c>
    </row>
    <row r="212" spans="1:65" s="58" customFormat="1" ht="19.5">
      <c r="A212" s="34"/>
      <c r="B212" s="30"/>
      <c r="C212" s="150"/>
      <c r="D212" s="189" t="s">
        <v>128</v>
      </c>
      <c r="E212" s="150"/>
      <c r="F212" s="190" t="s">
        <v>292</v>
      </c>
      <c r="G212" s="150"/>
      <c r="H212" s="150"/>
      <c r="I212" s="34"/>
      <c r="J212" s="150"/>
      <c r="K212" s="150"/>
      <c r="L212" s="30"/>
      <c r="M212" s="125"/>
      <c r="N212" s="126"/>
      <c r="O212" s="120"/>
      <c r="P212" s="120"/>
      <c r="Q212" s="120"/>
      <c r="R212" s="120"/>
      <c r="S212" s="120"/>
      <c r="T212" s="127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49" t="s">
        <v>128</v>
      </c>
      <c r="AU212" s="49" t="s">
        <v>85</v>
      </c>
    </row>
    <row r="213" spans="1:65" s="36" customFormat="1">
      <c r="B213" s="133"/>
      <c r="C213" s="194"/>
      <c r="D213" s="189" t="s">
        <v>165</v>
      </c>
      <c r="E213" s="195" t="s">
        <v>83</v>
      </c>
      <c r="F213" s="196" t="s">
        <v>84</v>
      </c>
      <c r="G213" s="194"/>
      <c r="H213" s="197">
        <v>25.876000000000001</v>
      </c>
      <c r="J213" s="194"/>
      <c r="K213" s="194"/>
      <c r="L213" s="133"/>
      <c r="M213" s="135"/>
      <c r="N213" s="136"/>
      <c r="O213" s="136"/>
      <c r="P213" s="136"/>
      <c r="Q213" s="136"/>
      <c r="R213" s="136"/>
      <c r="S213" s="136"/>
      <c r="T213" s="137"/>
      <c r="AT213" s="134" t="s">
        <v>165</v>
      </c>
      <c r="AU213" s="134" t="s">
        <v>85</v>
      </c>
      <c r="AV213" s="36" t="s">
        <v>85</v>
      </c>
      <c r="AW213" s="36" t="s">
        <v>32</v>
      </c>
      <c r="AX213" s="36" t="s">
        <v>81</v>
      </c>
      <c r="AY213" s="134" t="s">
        <v>119</v>
      </c>
    </row>
    <row r="214" spans="1:65" s="58" customFormat="1" ht="24.2" customHeight="1">
      <c r="A214" s="34"/>
      <c r="B214" s="30"/>
      <c r="C214" s="184" t="s">
        <v>293</v>
      </c>
      <c r="D214" s="184" t="s">
        <v>121</v>
      </c>
      <c r="E214" s="185" t="s">
        <v>294</v>
      </c>
      <c r="F214" s="186" t="s">
        <v>295</v>
      </c>
      <c r="G214" s="187" t="s">
        <v>290</v>
      </c>
      <c r="H214" s="188">
        <v>491.64400000000001</v>
      </c>
      <c r="I214" s="32"/>
      <c r="J214" s="207">
        <f>ROUND(I214*H214,2)</f>
        <v>0</v>
      </c>
      <c r="K214" s="186" t="s">
        <v>125</v>
      </c>
      <c r="L214" s="30"/>
      <c r="M214" s="33" t="s">
        <v>1</v>
      </c>
      <c r="N214" s="119" t="s">
        <v>41</v>
      </c>
      <c r="O214" s="120"/>
      <c r="P214" s="121">
        <f>O214*H214</f>
        <v>0</v>
      </c>
      <c r="Q214" s="121">
        <v>0</v>
      </c>
      <c r="R214" s="121">
        <f>Q214*H214</f>
        <v>0</v>
      </c>
      <c r="S214" s="121">
        <v>0</v>
      </c>
      <c r="T214" s="122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23" t="s">
        <v>126</v>
      </c>
      <c r="AT214" s="123" t="s">
        <v>121</v>
      </c>
      <c r="AU214" s="123" t="s">
        <v>85</v>
      </c>
      <c r="AY214" s="49" t="s">
        <v>119</v>
      </c>
      <c r="BE214" s="124">
        <f>IF(N214="základní",J214,0)</f>
        <v>0</v>
      </c>
      <c r="BF214" s="124">
        <f>IF(N214="snížená",J214,0)</f>
        <v>0</v>
      </c>
      <c r="BG214" s="124">
        <f>IF(N214="zákl. přenesená",J214,0)</f>
        <v>0</v>
      </c>
      <c r="BH214" s="124">
        <f>IF(N214="sníž. přenesená",J214,0)</f>
        <v>0</v>
      </c>
      <c r="BI214" s="124">
        <f>IF(N214="nulová",J214,0)</f>
        <v>0</v>
      </c>
      <c r="BJ214" s="49" t="s">
        <v>81</v>
      </c>
      <c r="BK214" s="124">
        <f>ROUND(I214*H214,2)</f>
        <v>0</v>
      </c>
      <c r="BL214" s="49" t="s">
        <v>126</v>
      </c>
      <c r="BM214" s="123" t="s">
        <v>296</v>
      </c>
    </row>
    <row r="215" spans="1:65" s="58" customFormat="1" ht="29.25">
      <c r="A215" s="34"/>
      <c r="B215" s="30"/>
      <c r="C215" s="150"/>
      <c r="D215" s="189" t="s">
        <v>128</v>
      </c>
      <c r="E215" s="150"/>
      <c r="F215" s="190" t="s">
        <v>297</v>
      </c>
      <c r="G215" s="150"/>
      <c r="H215" s="150"/>
      <c r="I215" s="34"/>
      <c r="J215" s="150"/>
      <c r="K215" s="150"/>
      <c r="L215" s="30"/>
      <c r="M215" s="125"/>
      <c r="N215" s="126"/>
      <c r="O215" s="120"/>
      <c r="P215" s="120"/>
      <c r="Q215" s="120"/>
      <c r="R215" s="120"/>
      <c r="S215" s="120"/>
      <c r="T215" s="127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49" t="s">
        <v>128</v>
      </c>
      <c r="AU215" s="49" t="s">
        <v>85</v>
      </c>
    </row>
    <row r="216" spans="1:65" s="36" customFormat="1">
      <c r="B216" s="133"/>
      <c r="C216" s="194"/>
      <c r="D216" s="189" t="s">
        <v>165</v>
      </c>
      <c r="E216" s="195" t="s">
        <v>1</v>
      </c>
      <c r="F216" s="196" t="s">
        <v>298</v>
      </c>
      <c r="G216" s="194"/>
      <c r="H216" s="197">
        <v>491.64400000000001</v>
      </c>
      <c r="J216" s="194"/>
      <c r="K216" s="194"/>
      <c r="L216" s="133"/>
      <c r="M216" s="135"/>
      <c r="N216" s="136"/>
      <c r="O216" s="136"/>
      <c r="P216" s="136"/>
      <c r="Q216" s="136"/>
      <c r="R216" s="136"/>
      <c r="S216" s="136"/>
      <c r="T216" s="137"/>
      <c r="AT216" s="134" t="s">
        <v>165</v>
      </c>
      <c r="AU216" s="134" t="s">
        <v>85</v>
      </c>
      <c r="AV216" s="36" t="s">
        <v>85</v>
      </c>
      <c r="AW216" s="36" t="s">
        <v>32</v>
      </c>
      <c r="AX216" s="36" t="s">
        <v>81</v>
      </c>
      <c r="AY216" s="134" t="s">
        <v>119</v>
      </c>
    </row>
    <row r="217" spans="1:65" s="58" customFormat="1" ht="21.75" customHeight="1">
      <c r="A217" s="34"/>
      <c r="B217" s="30"/>
      <c r="C217" s="184" t="s">
        <v>299</v>
      </c>
      <c r="D217" s="184" t="s">
        <v>121</v>
      </c>
      <c r="E217" s="185" t="s">
        <v>300</v>
      </c>
      <c r="F217" s="186" t="s">
        <v>301</v>
      </c>
      <c r="G217" s="187" t="s">
        <v>290</v>
      </c>
      <c r="H217" s="188">
        <v>17.22</v>
      </c>
      <c r="I217" s="32"/>
      <c r="J217" s="207">
        <f>ROUND(I217*H217,2)</f>
        <v>0</v>
      </c>
      <c r="K217" s="186" t="s">
        <v>125</v>
      </c>
      <c r="L217" s="30"/>
      <c r="M217" s="33" t="s">
        <v>1</v>
      </c>
      <c r="N217" s="119" t="s">
        <v>41</v>
      </c>
      <c r="O217" s="120"/>
      <c r="P217" s="121">
        <f>O217*H217</f>
        <v>0</v>
      </c>
      <c r="Q217" s="121">
        <v>0</v>
      </c>
      <c r="R217" s="121">
        <f>Q217*H217</f>
        <v>0</v>
      </c>
      <c r="S217" s="121">
        <v>0</v>
      </c>
      <c r="T217" s="122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23" t="s">
        <v>126</v>
      </c>
      <c r="AT217" s="123" t="s">
        <v>121</v>
      </c>
      <c r="AU217" s="123" t="s">
        <v>85</v>
      </c>
      <c r="AY217" s="49" t="s">
        <v>119</v>
      </c>
      <c r="BE217" s="124">
        <f>IF(N217="základní",J217,0)</f>
        <v>0</v>
      </c>
      <c r="BF217" s="124">
        <f>IF(N217="snížená",J217,0)</f>
        <v>0</v>
      </c>
      <c r="BG217" s="124">
        <f>IF(N217="zákl. přenesená",J217,0)</f>
        <v>0</v>
      </c>
      <c r="BH217" s="124">
        <f>IF(N217="sníž. přenesená",J217,0)</f>
        <v>0</v>
      </c>
      <c r="BI217" s="124">
        <f>IF(N217="nulová",J217,0)</f>
        <v>0</v>
      </c>
      <c r="BJ217" s="49" t="s">
        <v>81</v>
      </c>
      <c r="BK217" s="124">
        <f>ROUND(I217*H217,2)</f>
        <v>0</v>
      </c>
      <c r="BL217" s="49" t="s">
        <v>126</v>
      </c>
      <c r="BM217" s="123" t="s">
        <v>302</v>
      </c>
    </row>
    <row r="218" spans="1:65" s="58" customFormat="1" ht="19.5">
      <c r="A218" s="34"/>
      <c r="B218" s="30"/>
      <c r="C218" s="150"/>
      <c r="D218" s="189" t="s">
        <v>128</v>
      </c>
      <c r="E218" s="150"/>
      <c r="F218" s="190" t="s">
        <v>303</v>
      </c>
      <c r="G218" s="150"/>
      <c r="H218" s="150"/>
      <c r="I218" s="34"/>
      <c r="J218" s="150"/>
      <c r="K218" s="150"/>
      <c r="L218" s="30"/>
      <c r="M218" s="125"/>
      <c r="N218" s="126"/>
      <c r="O218" s="120"/>
      <c r="P218" s="120"/>
      <c r="Q218" s="120"/>
      <c r="R218" s="120"/>
      <c r="S218" s="120"/>
      <c r="T218" s="127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49" t="s">
        <v>128</v>
      </c>
      <c r="AU218" s="49" t="s">
        <v>85</v>
      </c>
    </row>
    <row r="219" spans="1:65" s="36" customFormat="1">
      <c r="B219" s="133"/>
      <c r="C219" s="194"/>
      <c r="D219" s="189" t="s">
        <v>165</v>
      </c>
      <c r="E219" s="195" t="s">
        <v>86</v>
      </c>
      <c r="F219" s="196" t="s">
        <v>87</v>
      </c>
      <c r="G219" s="194"/>
      <c r="H219" s="197">
        <v>17.22</v>
      </c>
      <c r="J219" s="194"/>
      <c r="K219" s="194"/>
      <c r="L219" s="133"/>
      <c r="M219" s="135"/>
      <c r="N219" s="136"/>
      <c r="O219" s="136"/>
      <c r="P219" s="136"/>
      <c r="Q219" s="136"/>
      <c r="R219" s="136"/>
      <c r="S219" s="136"/>
      <c r="T219" s="137"/>
      <c r="AT219" s="134" t="s">
        <v>165</v>
      </c>
      <c r="AU219" s="134" t="s">
        <v>85</v>
      </c>
      <c r="AV219" s="36" t="s">
        <v>85</v>
      </c>
      <c r="AW219" s="36" t="s">
        <v>32</v>
      </c>
      <c r="AX219" s="36" t="s">
        <v>81</v>
      </c>
      <c r="AY219" s="134" t="s">
        <v>119</v>
      </c>
    </row>
    <row r="220" spans="1:65" s="58" customFormat="1" ht="24.2" customHeight="1">
      <c r="A220" s="34"/>
      <c r="B220" s="30"/>
      <c r="C220" s="184" t="s">
        <v>304</v>
      </c>
      <c r="D220" s="184" t="s">
        <v>121</v>
      </c>
      <c r="E220" s="185" t="s">
        <v>305</v>
      </c>
      <c r="F220" s="186" t="s">
        <v>306</v>
      </c>
      <c r="G220" s="187" t="s">
        <v>290</v>
      </c>
      <c r="H220" s="188">
        <v>327.18</v>
      </c>
      <c r="I220" s="32"/>
      <c r="J220" s="207">
        <f>ROUND(I220*H220,2)</f>
        <v>0</v>
      </c>
      <c r="K220" s="186" t="s">
        <v>125</v>
      </c>
      <c r="L220" s="30"/>
      <c r="M220" s="33" t="s">
        <v>1</v>
      </c>
      <c r="N220" s="119" t="s">
        <v>41</v>
      </c>
      <c r="O220" s="120"/>
      <c r="P220" s="121">
        <f>O220*H220</f>
        <v>0</v>
      </c>
      <c r="Q220" s="121">
        <v>0</v>
      </c>
      <c r="R220" s="121">
        <f>Q220*H220</f>
        <v>0</v>
      </c>
      <c r="S220" s="121">
        <v>0</v>
      </c>
      <c r="T220" s="122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23" t="s">
        <v>126</v>
      </c>
      <c r="AT220" s="123" t="s">
        <v>121</v>
      </c>
      <c r="AU220" s="123" t="s">
        <v>85</v>
      </c>
      <c r="AY220" s="49" t="s">
        <v>119</v>
      </c>
      <c r="BE220" s="124">
        <f>IF(N220="základní",J220,0)</f>
        <v>0</v>
      </c>
      <c r="BF220" s="124">
        <f>IF(N220="snížená",J220,0)</f>
        <v>0</v>
      </c>
      <c r="BG220" s="124">
        <f>IF(N220="zákl. přenesená",J220,0)</f>
        <v>0</v>
      </c>
      <c r="BH220" s="124">
        <f>IF(N220="sníž. přenesená",J220,0)</f>
        <v>0</v>
      </c>
      <c r="BI220" s="124">
        <f>IF(N220="nulová",J220,0)</f>
        <v>0</v>
      </c>
      <c r="BJ220" s="49" t="s">
        <v>81</v>
      </c>
      <c r="BK220" s="124">
        <f>ROUND(I220*H220,2)</f>
        <v>0</v>
      </c>
      <c r="BL220" s="49" t="s">
        <v>126</v>
      </c>
      <c r="BM220" s="123" t="s">
        <v>307</v>
      </c>
    </row>
    <row r="221" spans="1:65" s="58" customFormat="1" ht="29.25">
      <c r="A221" s="34"/>
      <c r="B221" s="30"/>
      <c r="C221" s="150"/>
      <c r="D221" s="189" t="s">
        <v>128</v>
      </c>
      <c r="E221" s="150"/>
      <c r="F221" s="190" t="s">
        <v>308</v>
      </c>
      <c r="G221" s="150"/>
      <c r="H221" s="150"/>
      <c r="I221" s="34"/>
      <c r="J221" s="150"/>
      <c r="K221" s="150"/>
      <c r="L221" s="30"/>
      <c r="M221" s="125"/>
      <c r="N221" s="126"/>
      <c r="O221" s="120"/>
      <c r="P221" s="120"/>
      <c r="Q221" s="120"/>
      <c r="R221" s="120"/>
      <c r="S221" s="120"/>
      <c r="T221" s="127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49" t="s">
        <v>128</v>
      </c>
      <c r="AU221" s="49" t="s">
        <v>85</v>
      </c>
    </row>
    <row r="222" spans="1:65" s="36" customFormat="1">
      <c r="B222" s="133"/>
      <c r="C222" s="194"/>
      <c r="D222" s="189" t="s">
        <v>165</v>
      </c>
      <c r="E222" s="195" t="s">
        <v>1</v>
      </c>
      <c r="F222" s="196" t="s">
        <v>309</v>
      </c>
      <c r="G222" s="194"/>
      <c r="H222" s="197">
        <v>327.18</v>
      </c>
      <c r="J222" s="194"/>
      <c r="K222" s="194"/>
      <c r="L222" s="133"/>
      <c r="M222" s="135"/>
      <c r="N222" s="136"/>
      <c r="O222" s="136"/>
      <c r="P222" s="136"/>
      <c r="Q222" s="136"/>
      <c r="R222" s="136"/>
      <c r="S222" s="136"/>
      <c r="T222" s="137"/>
      <c r="AT222" s="134" t="s">
        <v>165</v>
      </c>
      <c r="AU222" s="134" t="s">
        <v>85</v>
      </c>
      <c r="AV222" s="36" t="s">
        <v>85</v>
      </c>
      <c r="AW222" s="36" t="s">
        <v>32</v>
      </c>
      <c r="AX222" s="36" t="s">
        <v>81</v>
      </c>
      <c r="AY222" s="134" t="s">
        <v>119</v>
      </c>
    </row>
    <row r="223" spans="1:65" s="58" customFormat="1" ht="24.2" customHeight="1">
      <c r="A223" s="34"/>
      <c r="B223" s="30"/>
      <c r="C223" s="184" t="s">
        <v>310</v>
      </c>
      <c r="D223" s="184" t="s">
        <v>121</v>
      </c>
      <c r="E223" s="185" t="s">
        <v>311</v>
      </c>
      <c r="F223" s="186" t="s">
        <v>312</v>
      </c>
      <c r="G223" s="187" t="s">
        <v>290</v>
      </c>
      <c r="H223" s="188">
        <v>75.736000000000004</v>
      </c>
      <c r="I223" s="32"/>
      <c r="J223" s="207">
        <f>ROUND(I223*H223,2)</f>
        <v>0</v>
      </c>
      <c r="K223" s="186" t="s">
        <v>125</v>
      </c>
      <c r="L223" s="30"/>
      <c r="M223" s="33" t="s">
        <v>1</v>
      </c>
      <c r="N223" s="119" t="s">
        <v>41</v>
      </c>
      <c r="O223" s="120"/>
      <c r="P223" s="121">
        <f>O223*H223</f>
        <v>0</v>
      </c>
      <c r="Q223" s="121">
        <v>0</v>
      </c>
      <c r="R223" s="121">
        <f>Q223*H223</f>
        <v>0</v>
      </c>
      <c r="S223" s="121">
        <v>0</v>
      </c>
      <c r="T223" s="122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23" t="s">
        <v>126</v>
      </c>
      <c r="AT223" s="123" t="s">
        <v>121</v>
      </c>
      <c r="AU223" s="123" t="s">
        <v>85</v>
      </c>
      <c r="AY223" s="49" t="s">
        <v>119</v>
      </c>
      <c r="BE223" s="124">
        <f>IF(N223="základní",J223,0)</f>
        <v>0</v>
      </c>
      <c r="BF223" s="124">
        <f>IF(N223="snížená",J223,0)</f>
        <v>0</v>
      </c>
      <c r="BG223" s="124">
        <f>IF(N223="zákl. přenesená",J223,0)</f>
        <v>0</v>
      </c>
      <c r="BH223" s="124">
        <f>IF(N223="sníž. přenesená",J223,0)</f>
        <v>0</v>
      </c>
      <c r="BI223" s="124">
        <f>IF(N223="nulová",J223,0)</f>
        <v>0</v>
      </c>
      <c r="BJ223" s="49" t="s">
        <v>81</v>
      </c>
      <c r="BK223" s="124">
        <f>ROUND(I223*H223,2)</f>
        <v>0</v>
      </c>
      <c r="BL223" s="49" t="s">
        <v>126</v>
      </c>
      <c r="BM223" s="123" t="s">
        <v>313</v>
      </c>
    </row>
    <row r="224" spans="1:65" s="58" customFormat="1">
      <c r="A224" s="34"/>
      <c r="B224" s="30"/>
      <c r="C224" s="150"/>
      <c r="D224" s="189" t="s">
        <v>128</v>
      </c>
      <c r="E224" s="150"/>
      <c r="F224" s="190" t="s">
        <v>314</v>
      </c>
      <c r="G224" s="150"/>
      <c r="H224" s="150"/>
      <c r="I224" s="34"/>
      <c r="J224" s="150"/>
      <c r="K224" s="150"/>
      <c r="L224" s="30"/>
      <c r="M224" s="125"/>
      <c r="N224" s="126"/>
      <c r="O224" s="120"/>
      <c r="P224" s="120"/>
      <c r="Q224" s="120"/>
      <c r="R224" s="120"/>
      <c r="S224" s="120"/>
      <c r="T224" s="127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49" t="s">
        <v>128</v>
      </c>
      <c r="AU224" s="49" t="s">
        <v>85</v>
      </c>
    </row>
    <row r="225" spans="1:65" s="58" customFormat="1" ht="16.5" customHeight="1">
      <c r="A225" s="34"/>
      <c r="B225" s="30"/>
      <c r="C225" s="184" t="s">
        <v>315</v>
      </c>
      <c r="D225" s="184" t="s">
        <v>121</v>
      </c>
      <c r="E225" s="185" t="s">
        <v>316</v>
      </c>
      <c r="F225" s="186" t="s">
        <v>317</v>
      </c>
      <c r="G225" s="187" t="s">
        <v>290</v>
      </c>
      <c r="H225" s="188">
        <v>32.64</v>
      </c>
      <c r="I225" s="32"/>
      <c r="J225" s="207">
        <f>ROUND(I225*H225,2)</f>
        <v>0</v>
      </c>
      <c r="K225" s="186" t="s">
        <v>1</v>
      </c>
      <c r="L225" s="30"/>
      <c r="M225" s="33" t="s">
        <v>1</v>
      </c>
      <c r="N225" s="119" t="s">
        <v>41</v>
      </c>
      <c r="O225" s="120"/>
      <c r="P225" s="121">
        <f>O225*H225</f>
        <v>0</v>
      </c>
      <c r="Q225" s="121">
        <v>0</v>
      </c>
      <c r="R225" s="121">
        <f>Q225*H225</f>
        <v>0</v>
      </c>
      <c r="S225" s="121">
        <v>0</v>
      </c>
      <c r="T225" s="122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23" t="s">
        <v>126</v>
      </c>
      <c r="AT225" s="123" t="s">
        <v>121</v>
      </c>
      <c r="AU225" s="123" t="s">
        <v>85</v>
      </c>
      <c r="AY225" s="49" t="s">
        <v>119</v>
      </c>
      <c r="BE225" s="124">
        <f>IF(N225="základní",J225,0)</f>
        <v>0</v>
      </c>
      <c r="BF225" s="124">
        <f>IF(N225="snížená",J225,0)</f>
        <v>0</v>
      </c>
      <c r="BG225" s="124">
        <f>IF(N225="zákl. přenesená",J225,0)</f>
        <v>0</v>
      </c>
      <c r="BH225" s="124">
        <f>IF(N225="sníž. přenesená",J225,0)</f>
        <v>0</v>
      </c>
      <c r="BI225" s="124">
        <f>IF(N225="nulová",J225,0)</f>
        <v>0</v>
      </c>
      <c r="BJ225" s="49" t="s">
        <v>81</v>
      </c>
      <c r="BK225" s="124">
        <f>ROUND(I225*H225,2)</f>
        <v>0</v>
      </c>
      <c r="BL225" s="49" t="s">
        <v>126</v>
      </c>
      <c r="BM225" s="123" t="s">
        <v>318</v>
      </c>
    </row>
    <row r="226" spans="1:65" s="58" customFormat="1" ht="19.5">
      <c r="A226" s="34"/>
      <c r="B226" s="30"/>
      <c r="C226" s="150"/>
      <c r="D226" s="189" t="s">
        <v>128</v>
      </c>
      <c r="E226" s="150"/>
      <c r="F226" s="190" t="s">
        <v>319</v>
      </c>
      <c r="G226" s="150"/>
      <c r="H226" s="150"/>
      <c r="I226" s="34"/>
      <c r="J226" s="150"/>
      <c r="K226" s="150"/>
      <c r="L226" s="30"/>
      <c r="M226" s="125"/>
      <c r="N226" s="126"/>
      <c r="O226" s="120"/>
      <c r="P226" s="120"/>
      <c r="Q226" s="120"/>
      <c r="R226" s="120"/>
      <c r="S226" s="120"/>
      <c r="T226" s="127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49" t="s">
        <v>128</v>
      </c>
      <c r="AU226" s="49" t="s">
        <v>85</v>
      </c>
    </row>
    <row r="227" spans="1:65" s="58" customFormat="1" ht="33" customHeight="1">
      <c r="A227" s="34"/>
      <c r="B227" s="30"/>
      <c r="C227" s="184" t="s">
        <v>320</v>
      </c>
      <c r="D227" s="184" t="s">
        <v>121</v>
      </c>
      <c r="E227" s="185" t="s">
        <v>321</v>
      </c>
      <c r="F227" s="186" t="s">
        <v>322</v>
      </c>
      <c r="G227" s="187" t="s">
        <v>290</v>
      </c>
      <c r="H227" s="188">
        <v>17.22</v>
      </c>
      <c r="I227" s="32"/>
      <c r="J227" s="207">
        <f>ROUND(I227*H227,2)</f>
        <v>0</v>
      </c>
      <c r="K227" s="186" t="s">
        <v>125</v>
      </c>
      <c r="L227" s="30"/>
      <c r="M227" s="33" t="s">
        <v>1</v>
      </c>
      <c r="N227" s="119" t="s">
        <v>41</v>
      </c>
      <c r="O227" s="120"/>
      <c r="P227" s="121">
        <f>O227*H227</f>
        <v>0</v>
      </c>
      <c r="Q227" s="121">
        <v>0</v>
      </c>
      <c r="R227" s="121">
        <f>Q227*H227</f>
        <v>0</v>
      </c>
      <c r="S227" s="121">
        <v>0</v>
      </c>
      <c r="T227" s="122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23" t="s">
        <v>126</v>
      </c>
      <c r="AT227" s="123" t="s">
        <v>121</v>
      </c>
      <c r="AU227" s="123" t="s">
        <v>85</v>
      </c>
      <c r="AY227" s="49" t="s">
        <v>119</v>
      </c>
      <c r="BE227" s="124">
        <f>IF(N227="základní",J227,0)</f>
        <v>0</v>
      </c>
      <c r="BF227" s="124">
        <f>IF(N227="snížená",J227,0)</f>
        <v>0</v>
      </c>
      <c r="BG227" s="124">
        <f>IF(N227="zákl. přenesená",J227,0)</f>
        <v>0</v>
      </c>
      <c r="BH227" s="124">
        <f>IF(N227="sníž. přenesená",J227,0)</f>
        <v>0</v>
      </c>
      <c r="BI227" s="124">
        <f>IF(N227="nulová",J227,0)</f>
        <v>0</v>
      </c>
      <c r="BJ227" s="49" t="s">
        <v>81</v>
      </c>
      <c r="BK227" s="124">
        <f>ROUND(I227*H227,2)</f>
        <v>0</v>
      </c>
      <c r="BL227" s="49" t="s">
        <v>126</v>
      </c>
      <c r="BM227" s="123" t="s">
        <v>323</v>
      </c>
    </row>
    <row r="228" spans="1:65" s="58" customFormat="1" ht="29.25">
      <c r="A228" s="34"/>
      <c r="B228" s="30"/>
      <c r="C228" s="150"/>
      <c r="D228" s="189" t="s">
        <v>128</v>
      </c>
      <c r="E228" s="150"/>
      <c r="F228" s="190" t="s">
        <v>324</v>
      </c>
      <c r="G228" s="150"/>
      <c r="H228" s="150"/>
      <c r="I228" s="34"/>
      <c r="J228" s="150"/>
      <c r="K228" s="150"/>
      <c r="L228" s="30"/>
      <c r="M228" s="125"/>
      <c r="N228" s="126"/>
      <c r="O228" s="120"/>
      <c r="P228" s="120"/>
      <c r="Q228" s="120"/>
      <c r="R228" s="120"/>
      <c r="S228" s="120"/>
      <c r="T228" s="127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49" t="s">
        <v>128</v>
      </c>
      <c r="AU228" s="49" t="s">
        <v>85</v>
      </c>
    </row>
    <row r="229" spans="1:65" s="58" customFormat="1" ht="24.2" customHeight="1">
      <c r="A229" s="34"/>
      <c r="B229" s="30"/>
      <c r="C229" s="184" t="s">
        <v>325</v>
      </c>
      <c r="D229" s="184" t="s">
        <v>121</v>
      </c>
      <c r="E229" s="185" t="s">
        <v>326</v>
      </c>
      <c r="F229" s="186" t="s">
        <v>327</v>
      </c>
      <c r="G229" s="187" t="s">
        <v>290</v>
      </c>
      <c r="H229" s="188">
        <v>21.76</v>
      </c>
      <c r="I229" s="32"/>
      <c r="J229" s="207">
        <f>ROUND(I229*H229,2)</f>
        <v>0</v>
      </c>
      <c r="K229" s="186" t="s">
        <v>125</v>
      </c>
      <c r="L229" s="30"/>
      <c r="M229" s="33" t="s">
        <v>1</v>
      </c>
      <c r="N229" s="119" t="s">
        <v>41</v>
      </c>
      <c r="O229" s="120"/>
      <c r="P229" s="121">
        <f>O229*H229</f>
        <v>0</v>
      </c>
      <c r="Q229" s="121">
        <v>0</v>
      </c>
      <c r="R229" s="121">
        <f>Q229*H229</f>
        <v>0</v>
      </c>
      <c r="S229" s="121">
        <v>0</v>
      </c>
      <c r="T229" s="122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23" t="s">
        <v>126</v>
      </c>
      <c r="AT229" s="123" t="s">
        <v>121</v>
      </c>
      <c r="AU229" s="123" t="s">
        <v>85</v>
      </c>
      <c r="AY229" s="49" t="s">
        <v>119</v>
      </c>
      <c r="BE229" s="124">
        <f>IF(N229="základní",J229,0)</f>
        <v>0</v>
      </c>
      <c r="BF229" s="124">
        <f>IF(N229="snížená",J229,0)</f>
        <v>0</v>
      </c>
      <c r="BG229" s="124">
        <f>IF(N229="zákl. přenesená",J229,0)</f>
        <v>0</v>
      </c>
      <c r="BH229" s="124">
        <f>IF(N229="sníž. přenesená",J229,0)</f>
        <v>0</v>
      </c>
      <c r="BI229" s="124">
        <f>IF(N229="nulová",J229,0)</f>
        <v>0</v>
      </c>
      <c r="BJ229" s="49" t="s">
        <v>81</v>
      </c>
      <c r="BK229" s="124">
        <f>ROUND(I229*H229,2)</f>
        <v>0</v>
      </c>
      <c r="BL229" s="49" t="s">
        <v>126</v>
      </c>
      <c r="BM229" s="123" t="s">
        <v>328</v>
      </c>
    </row>
    <row r="230" spans="1:65" s="58" customFormat="1" ht="29.25">
      <c r="A230" s="34"/>
      <c r="B230" s="30"/>
      <c r="C230" s="150"/>
      <c r="D230" s="189" t="s">
        <v>128</v>
      </c>
      <c r="E230" s="150"/>
      <c r="F230" s="190" t="s">
        <v>329</v>
      </c>
      <c r="G230" s="150"/>
      <c r="H230" s="150"/>
      <c r="I230" s="34"/>
      <c r="J230" s="150"/>
      <c r="K230" s="150"/>
      <c r="L230" s="30"/>
      <c r="M230" s="125"/>
      <c r="N230" s="126"/>
      <c r="O230" s="120"/>
      <c r="P230" s="120"/>
      <c r="Q230" s="120"/>
      <c r="R230" s="120"/>
      <c r="S230" s="120"/>
      <c r="T230" s="127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49" t="s">
        <v>128</v>
      </c>
      <c r="AU230" s="49" t="s">
        <v>85</v>
      </c>
    </row>
    <row r="231" spans="1:65" s="58" customFormat="1" ht="37.9" customHeight="1">
      <c r="A231" s="34"/>
      <c r="B231" s="30"/>
      <c r="C231" s="184" t="s">
        <v>330</v>
      </c>
      <c r="D231" s="184" t="s">
        <v>121</v>
      </c>
      <c r="E231" s="185" t="s">
        <v>331</v>
      </c>
      <c r="F231" s="186" t="s">
        <v>332</v>
      </c>
      <c r="G231" s="187" t="s">
        <v>290</v>
      </c>
      <c r="H231" s="188">
        <v>4.1159999999999997</v>
      </c>
      <c r="I231" s="32"/>
      <c r="J231" s="207">
        <f>ROUND(I231*H231,2)</f>
        <v>0</v>
      </c>
      <c r="K231" s="186" t="s">
        <v>125</v>
      </c>
      <c r="L231" s="30"/>
      <c r="M231" s="33" t="s">
        <v>1</v>
      </c>
      <c r="N231" s="119" t="s">
        <v>41</v>
      </c>
      <c r="O231" s="120"/>
      <c r="P231" s="121">
        <f>O231*H231</f>
        <v>0</v>
      </c>
      <c r="Q231" s="121">
        <v>0</v>
      </c>
      <c r="R231" s="121">
        <f>Q231*H231</f>
        <v>0</v>
      </c>
      <c r="S231" s="121">
        <v>0</v>
      </c>
      <c r="T231" s="122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23" t="s">
        <v>126</v>
      </c>
      <c r="AT231" s="123" t="s">
        <v>121</v>
      </c>
      <c r="AU231" s="123" t="s">
        <v>85</v>
      </c>
      <c r="AY231" s="49" t="s">
        <v>119</v>
      </c>
      <c r="BE231" s="124">
        <f>IF(N231="základní",J231,0)</f>
        <v>0</v>
      </c>
      <c r="BF231" s="124">
        <f>IF(N231="snížená",J231,0)</f>
        <v>0</v>
      </c>
      <c r="BG231" s="124">
        <f>IF(N231="zákl. přenesená",J231,0)</f>
        <v>0</v>
      </c>
      <c r="BH231" s="124">
        <f>IF(N231="sníž. přenesená",J231,0)</f>
        <v>0</v>
      </c>
      <c r="BI231" s="124">
        <f>IF(N231="nulová",J231,0)</f>
        <v>0</v>
      </c>
      <c r="BJ231" s="49" t="s">
        <v>81</v>
      </c>
      <c r="BK231" s="124">
        <f>ROUND(I231*H231,2)</f>
        <v>0</v>
      </c>
      <c r="BL231" s="49" t="s">
        <v>126</v>
      </c>
      <c r="BM231" s="123" t="s">
        <v>333</v>
      </c>
    </row>
    <row r="232" spans="1:65" s="58" customFormat="1" ht="29.25">
      <c r="A232" s="34"/>
      <c r="B232" s="30"/>
      <c r="C232" s="150"/>
      <c r="D232" s="189" t="s">
        <v>128</v>
      </c>
      <c r="E232" s="150"/>
      <c r="F232" s="190" t="s">
        <v>334</v>
      </c>
      <c r="G232" s="150"/>
      <c r="H232" s="150"/>
      <c r="I232" s="34"/>
      <c r="J232" s="150"/>
      <c r="K232" s="150"/>
      <c r="L232" s="30"/>
      <c r="M232" s="125"/>
      <c r="N232" s="126"/>
      <c r="O232" s="120"/>
      <c r="P232" s="120"/>
      <c r="Q232" s="120"/>
      <c r="R232" s="120"/>
      <c r="S232" s="120"/>
      <c r="T232" s="127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49" t="s">
        <v>128</v>
      </c>
      <c r="AU232" s="49" t="s">
        <v>85</v>
      </c>
    </row>
    <row r="233" spans="1:65" s="31" customFormat="1" ht="22.9" customHeight="1">
      <c r="B233" s="111"/>
      <c r="C233" s="178"/>
      <c r="D233" s="179" t="s">
        <v>75</v>
      </c>
      <c r="E233" s="182" t="s">
        <v>335</v>
      </c>
      <c r="F233" s="182" t="s">
        <v>336</v>
      </c>
      <c r="G233" s="178"/>
      <c r="H233" s="178"/>
      <c r="J233" s="183">
        <f>BK233</f>
        <v>0</v>
      </c>
      <c r="K233" s="178"/>
      <c r="L233" s="111"/>
      <c r="M233" s="113"/>
      <c r="N233" s="114"/>
      <c r="O233" s="114"/>
      <c r="P233" s="115">
        <f>SUM(P234:P235)</f>
        <v>0</v>
      </c>
      <c r="Q233" s="114"/>
      <c r="R233" s="115">
        <f>SUM(R234:R235)</f>
        <v>0</v>
      </c>
      <c r="S233" s="114"/>
      <c r="T233" s="116">
        <f>SUM(T234:T235)</f>
        <v>0</v>
      </c>
      <c r="AR233" s="112" t="s">
        <v>81</v>
      </c>
      <c r="AT233" s="117" t="s">
        <v>75</v>
      </c>
      <c r="AU233" s="117" t="s">
        <v>81</v>
      </c>
      <c r="AY233" s="112" t="s">
        <v>119</v>
      </c>
      <c r="BK233" s="118">
        <f>SUM(BK234:BK235)</f>
        <v>0</v>
      </c>
    </row>
    <row r="234" spans="1:65" s="58" customFormat="1" ht="24.2" customHeight="1">
      <c r="A234" s="34"/>
      <c r="B234" s="30"/>
      <c r="C234" s="184" t="s">
        <v>337</v>
      </c>
      <c r="D234" s="184" t="s">
        <v>121</v>
      </c>
      <c r="E234" s="185" t="s">
        <v>338</v>
      </c>
      <c r="F234" s="186" t="s">
        <v>339</v>
      </c>
      <c r="G234" s="187" t="s">
        <v>290</v>
      </c>
      <c r="H234" s="188">
        <v>133.80199999999999</v>
      </c>
      <c r="I234" s="32"/>
      <c r="J234" s="207">
        <f>ROUND(I234*H234,2)</f>
        <v>0</v>
      </c>
      <c r="K234" s="186" t="s">
        <v>125</v>
      </c>
      <c r="L234" s="30"/>
      <c r="M234" s="33" t="s">
        <v>1</v>
      </c>
      <c r="N234" s="119" t="s">
        <v>41</v>
      </c>
      <c r="O234" s="120"/>
      <c r="P234" s="121">
        <f>O234*H234</f>
        <v>0</v>
      </c>
      <c r="Q234" s="121">
        <v>0</v>
      </c>
      <c r="R234" s="121">
        <f>Q234*H234</f>
        <v>0</v>
      </c>
      <c r="S234" s="121">
        <v>0</v>
      </c>
      <c r="T234" s="122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23" t="s">
        <v>126</v>
      </c>
      <c r="AT234" s="123" t="s">
        <v>121</v>
      </c>
      <c r="AU234" s="123" t="s">
        <v>85</v>
      </c>
      <c r="AY234" s="49" t="s">
        <v>119</v>
      </c>
      <c r="BE234" s="124">
        <f>IF(N234="základní",J234,0)</f>
        <v>0</v>
      </c>
      <c r="BF234" s="124">
        <f>IF(N234="snížená",J234,0)</f>
        <v>0</v>
      </c>
      <c r="BG234" s="124">
        <f>IF(N234="zákl. přenesená",J234,0)</f>
        <v>0</v>
      </c>
      <c r="BH234" s="124">
        <f>IF(N234="sníž. přenesená",J234,0)</f>
        <v>0</v>
      </c>
      <c r="BI234" s="124">
        <f>IF(N234="nulová",J234,0)</f>
        <v>0</v>
      </c>
      <c r="BJ234" s="49" t="s">
        <v>81</v>
      </c>
      <c r="BK234" s="124">
        <f>ROUND(I234*H234,2)</f>
        <v>0</v>
      </c>
      <c r="BL234" s="49" t="s">
        <v>126</v>
      </c>
      <c r="BM234" s="123" t="s">
        <v>340</v>
      </c>
    </row>
    <row r="235" spans="1:65" s="58" customFormat="1" ht="19.5">
      <c r="A235" s="34"/>
      <c r="B235" s="30"/>
      <c r="C235" s="150"/>
      <c r="D235" s="189" t="s">
        <v>128</v>
      </c>
      <c r="E235" s="150"/>
      <c r="F235" s="190" t="s">
        <v>341</v>
      </c>
      <c r="G235" s="150"/>
      <c r="H235" s="150"/>
      <c r="I235" s="34"/>
      <c r="J235" s="150"/>
      <c r="K235" s="150"/>
      <c r="L235" s="30"/>
      <c r="M235" s="125"/>
      <c r="N235" s="126"/>
      <c r="O235" s="120"/>
      <c r="P235" s="120"/>
      <c r="Q235" s="120"/>
      <c r="R235" s="120"/>
      <c r="S235" s="120"/>
      <c r="T235" s="127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49" t="s">
        <v>128</v>
      </c>
      <c r="AU235" s="49" t="s">
        <v>85</v>
      </c>
    </row>
    <row r="236" spans="1:65" s="31" customFormat="1" ht="25.9" customHeight="1">
      <c r="B236" s="111"/>
      <c r="C236" s="178"/>
      <c r="D236" s="179" t="s">
        <v>75</v>
      </c>
      <c r="E236" s="180" t="s">
        <v>342</v>
      </c>
      <c r="F236" s="180" t="s">
        <v>343</v>
      </c>
      <c r="G236" s="178"/>
      <c r="H236" s="178"/>
      <c r="J236" s="181">
        <f>BK236</f>
        <v>0</v>
      </c>
      <c r="K236" s="178"/>
      <c r="L236" s="111"/>
      <c r="M236" s="113"/>
      <c r="N236" s="114"/>
      <c r="O236" s="114"/>
      <c r="P236" s="115">
        <f>P237+P242+P245</f>
        <v>0</v>
      </c>
      <c r="Q236" s="114"/>
      <c r="R236" s="115">
        <f>R237+R242+R245</f>
        <v>0</v>
      </c>
      <c r="S236" s="114"/>
      <c r="T236" s="116">
        <f>T237+T242+T245</f>
        <v>0</v>
      </c>
      <c r="AR236" s="112" t="s">
        <v>144</v>
      </c>
      <c r="AT236" s="117" t="s">
        <v>75</v>
      </c>
      <c r="AU236" s="117" t="s">
        <v>76</v>
      </c>
      <c r="AY236" s="112" t="s">
        <v>119</v>
      </c>
      <c r="BK236" s="118">
        <f>BK237+BK242+BK245</f>
        <v>0</v>
      </c>
    </row>
    <row r="237" spans="1:65" s="31" customFormat="1" ht="22.9" customHeight="1">
      <c r="B237" s="111"/>
      <c r="C237" s="178"/>
      <c r="D237" s="179" t="s">
        <v>75</v>
      </c>
      <c r="E237" s="182" t="s">
        <v>344</v>
      </c>
      <c r="F237" s="182" t="s">
        <v>345</v>
      </c>
      <c r="G237" s="178"/>
      <c r="H237" s="178"/>
      <c r="J237" s="183">
        <f>BK237</f>
        <v>0</v>
      </c>
      <c r="K237" s="178"/>
      <c r="L237" s="111"/>
      <c r="M237" s="113"/>
      <c r="N237" s="114"/>
      <c r="O237" s="114"/>
      <c r="P237" s="115">
        <f>SUM(P238:P241)</f>
        <v>0</v>
      </c>
      <c r="Q237" s="114"/>
      <c r="R237" s="115">
        <f>SUM(R238:R241)</f>
        <v>0</v>
      </c>
      <c r="S237" s="114"/>
      <c r="T237" s="116">
        <f>SUM(T238:T241)</f>
        <v>0</v>
      </c>
      <c r="AR237" s="112" t="s">
        <v>144</v>
      </c>
      <c r="AT237" s="117" t="s">
        <v>75</v>
      </c>
      <c r="AU237" s="117" t="s">
        <v>81</v>
      </c>
      <c r="AY237" s="112" t="s">
        <v>119</v>
      </c>
      <c r="BK237" s="118">
        <f>SUM(BK238:BK241)</f>
        <v>0</v>
      </c>
    </row>
    <row r="238" spans="1:65" s="58" customFormat="1" ht="16.5" customHeight="1">
      <c r="A238" s="34"/>
      <c r="B238" s="30"/>
      <c r="C238" s="184" t="s">
        <v>346</v>
      </c>
      <c r="D238" s="184" t="s">
        <v>121</v>
      </c>
      <c r="E238" s="185" t="s">
        <v>347</v>
      </c>
      <c r="F238" s="186" t="s">
        <v>348</v>
      </c>
      <c r="G238" s="187" t="s">
        <v>349</v>
      </c>
      <c r="H238" s="188">
        <v>1</v>
      </c>
      <c r="I238" s="32"/>
      <c r="J238" s="207">
        <f>ROUND(I238*H238,2)</f>
        <v>0</v>
      </c>
      <c r="K238" s="186" t="s">
        <v>125</v>
      </c>
      <c r="L238" s="30"/>
      <c r="M238" s="33" t="s">
        <v>1</v>
      </c>
      <c r="N238" s="119" t="s">
        <v>41</v>
      </c>
      <c r="O238" s="120"/>
      <c r="P238" s="121">
        <f>O238*H238</f>
        <v>0</v>
      </c>
      <c r="Q238" s="121">
        <v>0</v>
      </c>
      <c r="R238" s="121">
        <f>Q238*H238</f>
        <v>0</v>
      </c>
      <c r="S238" s="121">
        <v>0</v>
      </c>
      <c r="T238" s="122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23" t="s">
        <v>350</v>
      </c>
      <c r="AT238" s="123" t="s">
        <v>121</v>
      </c>
      <c r="AU238" s="123" t="s">
        <v>85</v>
      </c>
      <c r="AY238" s="49" t="s">
        <v>119</v>
      </c>
      <c r="BE238" s="124">
        <f>IF(N238="základní",J238,0)</f>
        <v>0</v>
      </c>
      <c r="BF238" s="124">
        <f>IF(N238="snížená",J238,0)</f>
        <v>0</v>
      </c>
      <c r="BG238" s="124">
        <f>IF(N238="zákl. přenesená",J238,0)</f>
        <v>0</v>
      </c>
      <c r="BH238" s="124">
        <f>IF(N238="sníž. přenesená",J238,0)</f>
        <v>0</v>
      </c>
      <c r="BI238" s="124">
        <f>IF(N238="nulová",J238,0)</f>
        <v>0</v>
      </c>
      <c r="BJ238" s="49" t="s">
        <v>81</v>
      </c>
      <c r="BK238" s="124">
        <f>ROUND(I238*H238,2)</f>
        <v>0</v>
      </c>
      <c r="BL238" s="49" t="s">
        <v>350</v>
      </c>
      <c r="BM238" s="123" t="s">
        <v>351</v>
      </c>
    </row>
    <row r="239" spans="1:65" s="58" customFormat="1">
      <c r="A239" s="34"/>
      <c r="B239" s="30"/>
      <c r="C239" s="150"/>
      <c r="D239" s="189" t="s">
        <v>128</v>
      </c>
      <c r="E239" s="150"/>
      <c r="F239" s="190" t="s">
        <v>348</v>
      </c>
      <c r="G239" s="150"/>
      <c r="H239" s="150"/>
      <c r="I239" s="34"/>
      <c r="J239" s="150"/>
      <c r="K239" s="150"/>
      <c r="L239" s="30"/>
      <c r="M239" s="125"/>
      <c r="N239" s="126"/>
      <c r="O239" s="120"/>
      <c r="P239" s="120"/>
      <c r="Q239" s="120"/>
      <c r="R239" s="120"/>
      <c r="S239" s="120"/>
      <c r="T239" s="127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49" t="s">
        <v>128</v>
      </c>
      <c r="AU239" s="49" t="s">
        <v>85</v>
      </c>
    </row>
    <row r="240" spans="1:65" s="58" customFormat="1" ht="16.5" customHeight="1">
      <c r="A240" s="34"/>
      <c r="B240" s="30"/>
      <c r="C240" s="184" t="s">
        <v>352</v>
      </c>
      <c r="D240" s="184" t="s">
        <v>121</v>
      </c>
      <c r="E240" s="185" t="s">
        <v>353</v>
      </c>
      <c r="F240" s="186" t="s">
        <v>354</v>
      </c>
      <c r="G240" s="187" t="s">
        <v>349</v>
      </c>
      <c r="H240" s="188">
        <v>1</v>
      </c>
      <c r="I240" s="32"/>
      <c r="J240" s="207">
        <f>ROUND(I240*H240,2)</f>
        <v>0</v>
      </c>
      <c r="K240" s="186" t="s">
        <v>125</v>
      </c>
      <c r="L240" s="30"/>
      <c r="M240" s="33" t="s">
        <v>1</v>
      </c>
      <c r="N240" s="119" t="s">
        <v>41</v>
      </c>
      <c r="O240" s="120"/>
      <c r="P240" s="121">
        <f>O240*H240</f>
        <v>0</v>
      </c>
      <c r="Q240" s="121">
        <v>0</v>
      </c>
      <c r="R240" s="121">
        <f>Q240*H240</f>
        <v>0</v>
      </c>
      <c r="S240" s="121">
        <v>0</v>
      </c>
      <c r="T240" s="122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23" t="s">
        <v>350</v>
      </c>
      <c r="AT240" s="123" t="s">
        <v>121</v>
      </c>
      <c r="AU240" s="123" t="s">
        <v>85</v>
      </c>
      <c r="AY240" s="49" t="s">
        <v>119</v>
      </c>
      <c r="BE240" s="124">
        <f>IF(N240="základní",J240,0)</f>
        <v>0</v>
      </c>
      <c r="BF240" s="124">
        <f>IF(N240="snížená",J240,0)</f>
        <v>0</v>
      </c>
      <c r="BG240" s="124">
        <f>IF(N240="zákl. přenesená",J240,0)</f>
        <v>0</v>
      </c>
      <c r="BH240" s="124">
        <f>IF(N240="sníž. přenesená",J240,0)</f>
        <v>0</v>
      </c>
      <c r="BI240" s="124">
        <f>IF(N240="nulová",J240,0)</f>
        <v>0</v>
      </c>
      <c r="BJ240" s="49" t="s">
        <v>81</v>
      </c>
      <c r="BK240" s="124">
        <f>ROUND(I240*H240,2)</f>
        <v>0</v>
      </c>
      <c r="BL240" s="49" t="s">
        <v>350</v>
      </c>
      <c r="BM240" s="123" t="s">
        <v>355</v>
      </c>
    </row>
    <row r="241" spans="1:65" s="58" customFormat="1">
      <c r="A241" s="34"/>
      <c r="B241" s="30"/>
      <c r="C241" s="150"/>
      <c r="D241" s="189" t="s">
        <v>128</v>
      </c>
      <c r="E241" s="150"/>
      <c r="F241" s="190" t="s">
        <v>354</v>
      </c>
      <c r="G241" s="150"/>
      <c r="H241" s="150"/>
      <c r="I241" s="34"/>
      <c r="J241" s="150"/>
      <c r="K241" s="150"/>
      <c r="L241" s="30"/>
      <c r="M241" s="125"/>
      <c r="N241" s="126"/>
      <c r="O241" s="120"/>
      <c r="P241" s="120"/>
      <c r="Q241" s="120"/>
      <c r="R241" s="120"/>
      <c r="S241" s="120"/>
      <c r="T241" s="127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49" t="s">
        <v>128</v>
      </c>
      <c r="AU241" s="49" t="s">
        <v>85</v>
      </c>
    </row>
    <row r="242" spans="1:65" s="31" customFormat="1" ht="22.9" customHeight="1">
      <c r="B242" s="111"/>
      <c r="C242" s="178"/>
      <c r="D242" s="179" t="s">
        <v>75</v>
      </c>
      <c r="E242" s="182" t="s">
        <v>356</v>
      </c>
      <c r="F242" s="182" t="s">
        <v>357</v>
      </c>
      <c r="G242" s="178"/>
      <c r="H242" s="178"/>
      <c r="J242" s="183">
        <f>BK242</f>
        <v>0</v>
      </c>
      <c r="K242" s="178"/>
      <c r="L242" s="111"/>
      <c r="M242" s="113"/>
      <c r="N242" s="114"/>
      <c r="O242" s="114"/>
      <c r="P242" s="115">
        <f>SUM(P243:P244)</f>
        <v>0</v>
      </c>
      <c r="Q242" s="114"/>
      <c r="R242" s="115">
        <f>SUM(R243:R244)</f>
        <v>0</v>
      </c>
      <c r="S242" s="114"/>
      <c r="T242" s="116">
        <f>SUM(T243:T244)</f>
        <v>0</v>
      </c>
      <c r="AR242" s="112" t="s">
        <v>144</v>
      </c>
      <c r="AT242" s="117" t="s">
        <v>75</v>
      </c>
      <c r="AU242" s="117" t="s">
        <v>81</v>
      </c>
      <c r="AY242" s="112" t="s">
        <v>119</v>
      </c>
      <c r="BK242" s="118">
        <f>SUM(BK243:BK244)</f>
        <v>0</v>
      </c>
    </row>
    <row r="243" spans="1:65" s="58" customFormat="1" ht="16.5" customHeight="1">
      <c r="A243" s="34"/>
      <c r="B243" s="30"/>
      <c r="C243" s="184" t="s">
        <v>186</v>
      </c>
      <c r="D243" s="184" t="s">
        <v>121</v>
      </c>
      <c r="E243" s="185" t="s">
        <v>358</v>
      </c>
      <c r="F243" s="186" t="s">
        <v>357</v>
      </c>
      <c r="G243" s="187" t="s">
        <v>349</v>
      </c>
      <c r="H243" s="188">
        <v>1</v>
      </c>
      <c r="I243" s="32"/>
      <c r="J243" s="207">
        <f>ROUND(I243*H243,2)</f>
        <v>0</v>
      </c>
      <c r="K243" s="186" t="s">
        <v>125</v>
      </c>
      <c r="L243" s="30"/>
      <c r="M243" s="33" t="s">
        <v>1</v>
      </c>
      <c r="N243" s="119" t="s">
        <v>41</v>
      </c>
      <c r="O243" s="120"/>
      <c r="P243" s="121">
        <f>O243*H243</f>
        <v>0</v>
      </c>
      <c r="Q243" s="121">
        <v>0</v>
      </c>
      <c r="R243" s="121">
        <f>Q243*H243</f>
        <v>0</v>
      </c>
      <c r="S243" s="121">
        <v>0</v>
      </c>
      <c r="T243" s="122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23" t="s">
        <v>350</v>
      </c>
      <c r="AT243" s="123" t="s">
        <v>121</v>
      </c>
      <c r="AU243" s="123" t="s">
        <v>85</v>
      </c>
      <c r="AY243" s="49" t="s">
        <v>119</v>
      </c>
      <c r="BE243" s="124">
        <f>IF(N243="základní",J243,0)</f>
        <v>0</v>
      </c>
      <c r="BF243" s="124">
        <f>IF(N243="snížená",J243,0)</f>
        <v>0</v>
      </c>
      <c r="BG243" s="124">
        <f>IF(N243="zákl. přenesená",J243,0)</f>
        <v>0</v>
      </c>
      <c r="BH243" s="124">
        <f>IF(N243="sníž. přenesená",J243,0)</f>
        <v>0</v>
      </c>
      <c r="BI243" s="124">
        <f>IF(N243="nulová",J243,0)</f>
        <v>0</v>
      </c>
      <c r="BJ243" s="49" t="s">
        <v>81</v>
      </c>
      <c r="BK243" s="124">
        <f>ROUND(I243*H243,2)</f>
        <v>0</v>
      </c>
      <c r="BL243" s="49" t="s">
        <v>350</v>
      </c>
      <c r="BM243" s="123" t="s">
        <v>359</v>
      </c>
    </row>
    <row r="244" spans="1:65" s="58" customFormat="1">
      <c r="A244" s="34"/>
      <c r="B244" s="30"/>
      <c r="C244" s="150"/>
      <c r="D244" s="189" t="s">
        <v>128</v>
      </c>
      <c r="E244" s="150"/>
      <c r="F244" s="190" t="s">
        <v>357</v>
      </c>
      <c r="G244" s="150"/>
      <c r="H244" s="150"/>
      <c r="I244" s="34"/>
      <c r="J244" s="150"/>
      <c r="K244" s="150"/>
      <c r="L244" s="30"/>
      <c r="M244" s="125"/>
      <c r="N244" s="126"/>
      <c r="O244" s="120"/>
      <c r="P244" s="120"/>
      <c r="Q244" s="120"/>
      <c r="R244" s="120"/>
      <c r="S244" s="120"/>
      <c r="T244" s="127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49" t="s">
        <v>128</v>
      </c>
      <c r="AU244" s="49" t="s">
        <v>85</v>
      </c>
    </row>
    <row r="245" spans="1:65" s="31" customFormat="1" ht="22.9" customHeight="1">
      <c r="B245" s="111"/>
      <c r="C245" s="178"/>
      <c r="D245" s="179" t="s">
        <v>75</v>
      </c>
      <c r="E245" s="182" t="s">
        <v>360</v>
      </c>
      <c r="F245" s="182" t="s">
        <v>361</v>
      </c>
      <c r="G245" s="178"/>
      <c r="H245" s="178"/>
      <c r="J245" s="183">
        <f>BK245</f>
        <v>0</v>
      </c>
      <c r="K245" s="178"/>
      <c r="L245" s="111"/>
      <c r="M245" s="113"/>
      <c r="N245" s="114"/>
      <c r="O245" s="114"/>
      <c r="P245" s="115">
        <f>SUM(P246:P247)</f>
        <v>0</v>
      </c>
      <c r="Q245" s="114"/>
      <c r="R245" s="115">
        <f>SUM(R246:R247)</f>
        <v>0</v>
      </c>
      <c r="S245" s="114"/>
      <c r="T245" s="116">
        <f>SUM(T246:T247)</f>
        <v>0</v>
      </c>
      <c r="AR245" s="112" t="s">
        <v>144</v>
      </c>
      <c r="AT245" s="117" t="s">
        <v>75</v>
      </c>
      <c r="AU245" s="117" t="s">
        <v>81</v>
      </c>
      <c r="AY245" s="112" t="s">
        <v>119</v>
      </c>
      <c r="BK245" s="118">
        <f>SUM(BK246:BK247)</f>
        <v>0</v>
      </c>
    </row>
    <row r="246" spans="1:65" s="58" customFormat="1" ht="16.5" customHeight="1">
      <c r="A246" s="34"/>
      <c r="B246" s="30"/>
      <c r="C246" s="184" t="s">
        <v>362</v>
      </c>
      <c r="D246" s="184" t="s">
        <v>121</v>
      </c>
      <c r="E246" s="185" t="s">
        <v>363</v>
      </c>
      <c r="F246" s="186" t="s">
        <v>364</v>
      </c>
      <c r="G246" s="187" t="s">
        <v>349</v>
      </c>
      <c r="H246" s="188">
        <v>1</v>
      </c>
      <c r="I246" s="32"/>
      <c r="J246" s="207">
        <f>ROUND(I246*H246,2)</f>
        <v>0</v>
      </c>
      <c r="K246" s="186" t="s">
        <v>125</v>
      </c>
      <c r="L246" s="30"/>
      <c r="M246" s="33" t="s">
        <v>1</v>
      </c>
      <c r="N246" s="119" t="s">
        <v>41</v>
      </c>
      <c r="O246" s="120"/>
      <c r="P246" s="121">
        <f>O246*H246</f>
        <v>0</v>
      </c>
      <c r="Q246" s="121">
        <v>0</v>
      </c>
      <c r="R246" s="121">
        <f>Q246*H246</f>
        <v>0</v>
      </c>
      <c r="S246" s="121">
        <v>0</v>
      </c>
      <c r="T246" s="122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23" t="s">
        <v>350</v>
      </c>
      <c r="AT246" s="123" t="s">
        <v>121</v>
      </c>
      <c r="AU246" s="123" t="s">
        <v>85</v>
      </c>
      <c r="AY246" s="49" t="s">
        <v>119</v>
      </c>
      <c r="BE246" s="124">
        <f>IF(N246="základní",J246,0)</f>
        <v>0</v>
      </c>
      <c r="BF246" s="124">
        <f>IF(N246="snížená",J246,0)</f>
        <v>0</v>
      </c>
      <c r="BG246" s="124">
        <f>IF(N246="zákl. přenesená",J246,0)</f>
        <v>0</v>
      </c>
      <c r="BH246" s="124">
        <f>IF(N246="sníž. přenesená",J246,0)</f>
        <v>0</v>
      </c>
      <c r="BI246" s="124">
        <f>IF(N246="nulová",J246,0)</f>
        <v>0</v>
      </c>
      <c r="BJ246" s="49" t="s">
        <v>81</v>
      </c>
      <c r="BK246" s="124">
        <f>ROUND(I246*H246,2)</f>
        <v>0</v>
      </c>
      <c r="BL246" s="49" t="s">
        <v>350</v>
      </c>
      <c r="BM246" s="123" t="s">
        <v>365</v>
      </c>
    </row>
    <row r="247" spans="1:65" s="58" customFormat="1">
      <c r="A247" s="34"/>
      <c r="B247" s="30"/>
      <c r="C247" s="150"/>
      <c r="D247" s="189" t="s">
        <v>128</v>
      </c>
      <c r="E247" s="150"/>
      <c r="F247" s="190" t="s">
        <v>366</v>
      </c>
      <c r="G247" s="150"/>
      <c r="H247" s="150"/>
      <c r="I247" s="34"/>
      <c r="J247" s="150"/>
      <c r="K247" s="150"/>
      <c r="L247" s="30"/>
      <c r="M247" s="145"/>
      <c r="N247" s="146"/>
      <c r="O247" s="147"/>
      <c r="P247" s="147"/>
      <c r="Q247" s="147"/>
      <c r="R247" s="147"/>
      <c r="S247" s="147"/>
      <c r="T247" s="148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49" t="s">
        <v>128</v>
      </c>
      <c r="AU247" s="49" t="s">
        <v>85</v>
      </c>
    </row>
    <row r="248" spans="1:65" s="58" customFormat="1" ht="6.95" customHeight="1">
      <c r="A248" s="34"/>
      <c r="B248" s="90"/>
      <c r="C248" s="170"/>
      <c r="D248" s="170"/>
      <c r="E248" s="170"/>
      <c r="F248" s="170"/>
      <c r="G248" s="170"/>
      <c r="H248" s="170"/>
      <c r="I248" s="91"/>
      <c r="J248" s="170"/>
      <c r="K248" s="170"/>
      <c r="L248" s="30"/>
      <c r="M248" s="34"/>
      <c r="O248" s="34"/>
      <c r="P248" s="34"/>
      <c r="Q248" s="34"/>
      <c r="R248" s="34"/>
      <c r="S248" s="34"/>
      <c r="T248" s="34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</row>
  </sheetData>
  <sheetProtection algorithmName="SHA-512" hashValue="VznqQFNQVhU/mXuudb/RTifPT0g2qg/AwU4wPebwYWbNcSSfSafHFn791OAhTisZinxKGnTFxN69qPNvTXQglA==" saltValue="L0GZE4tkYvpLJd2i41oBWA==" spinCount="100000" sheet="1" objects="1" scenarios="1"/>
  <autoFilter ref="C121:K247"/>
  <mergeCells count="6">
    <mergeCell ref="E114:H114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showGridLines="0" workbookViewId="0"/>
  </sheetViews>
  <sheetFormatPr defaultColWidth="12" defaultRowHeight="11.25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1:8" ht="11.25" customHeight="1"/>
    <row r="2" spans="1:8" ht="36.950000000000003" customHeight="1"/>
    <row r="3" spans="1:8" ht="6.95" customHeight="1">
      <c r="B3" s="3"/>
      <c r="C3" s="4"/>
      <c r="D3" s="4"/>
      <c r="E3" s="4"/>
      <c r="F3" s="4"/>
      <c r="G3" s="4"/>
      <c r="H3" s="5"/>
    </row>
    <row r="4" spans="1:8" ht="24.95" customHeight="1">
      <c r="B4" s="5"/>
      <c r="C4" s="6" t="s">
        <v>367</v>
      </c>
      <c r="H4" s="5"/>
    </row>
    <row r="5" spans="1:8" ht="12" customHeight="1">
      <c r="B5" s="5"/>
      <c r="C5" s="7" t="s">
        <v>13</v>
      </c>
      <c r="D5" s="44" t="s">
        <v>14</v>
      </c>
      <c r="E5" s="41"/>
      <c r="F5" s="41"/>
      <c r="H5" s="5"/>
    </row>
    <row r="6" spans="1:8" ht="36.950000000000003" customHeight="1">
      <c r="B6" s="5"/>
      <c r="C6" s="8" t="s">
        <v>16</v>
      </c>
      <c r="D6" s="42" t="s">
        <v>17</v>
      </c>
      <c r="E6" s="41"/>
      <c r="F6" s="41"/>
      <c r="H6" s="5"/>
    </row>
    <row r="7" spans="1:8" ht="16.5" customHeight="1">
      <c r="B7" s="5"/>
      <c r="C7" s="9" t="s">
        <v>22</v>
      </c>
      <c r="D7" s="10" t="str">
        <f>'Rekapitulace stavby'!AN8</f>
        <v>3. 2. 2026</v>
      </c>
      <c r="H7" s="5"/>
    </row>
    <row r="8" spans="1:8" s="1" customFormat="1" ht="10.9" customHeight="1">
      <c r="A8" s="11"/>
      <c r="B8" s="12"/>
      <c r="C8" s="11"/>
      <c r="D8" s="11"/>
      <c r="E8" s="11"/>
      <c r="F8" s="11"/>
      <c r="G8" s="11"/>
      <c r="H8" s="12"/>
    </row>
    <row r="9" spans="1:8" s="2" customFormat="1" ht="29.25" customHeight="1">
      <c r="A9" s="13"/>
      <c r="B9" s="14"/>
      <c r="C9" s="15" t="s">
        <v>57</v>
      </c>
      <c r="D9" s="16" t="s">
        <v>58</v>
      </c>
      <c r="E9" s="16" t="s">
        <v>106</v>
      </c>
      <c r="F9" s="17" t="s">
        <v>368</v>
      </c>
      <c r="G9" s="13"/>
      <c r="H9" s="14"/>
    </row>
    <row r="10" spans="1:8" s="1" customFormat="1" ht="26.45" customHeight="1">
      <c r="A10" s="11"/>
      <c r="B10" s="12"/>
      <c r="C10" s="18" t="s">
        <v>14</v>
      </c>
      <c r="D10" s="18" t="s">
        <v>17</v>
      </c>
      <c r="E10" s="11"/>
      <c r="F10" s="11"/>
      <c r="G10" s="11"/>
      <c r="H10" s="12"/>
    </row>
    <row r="11" spans="1:8" s="1" customFormat="1" ht="16.899999999999999" customHeight="1">
      <c r="A11" s="11"/>
      <c r="B11" s="12"/>
      <c r="C11" s="19" t="s">
        <v>83</v>
      </c>
      <c r="D11" s="20" t="s">
        <v>1</v>
      </c>
      <c r="E11" s="21" t="s">
        <v>1</v>
      </c>
      <c r="F11" s="22">
        <v>25.876000000000001</v>
      </c>
      <c r="G11" s="11"/>
      <c r="H11" s="12"/>
    </row>
    <row r="12" spans="1:8" s="1" customFormat="1" ht="16.899999999999999" customHeight="1">
      <c r="A12" s="11"/>
      <c r="B12" s="12"/>
      <c r="C12" s="23" t="s">
        <v>83</v>
      </c>
      <c r="D12" s="23" t="s">
        <v>84</v>
      </c>
      <c r="E12" s="24" t="s">
        <v>1</v>
      </c>
      <c r="F12" s="25">
        <v>25.876000000000001</v>
      </c>
      <c r="G12" s="11"/>
      <c r="H12" s="12"/>
    </row>
    <row r="13" spans="1:8" s="1" customFormat="1" ht="16.899999999999999" customHeight="1">
      <c r="A13" s="11"/>
      <c r="B13" s="12"/>
      <c r="C13" s="26" t="s">
        <v>369</v>
      </c>
      <c r="D13" s="11"/>
      <c r="E13" s="11"/>
      <c r="F13" s="11"/>
      <c r="G13" s="11"/>
      <c r="H13" s="12"/>
    </row>
    <row r="14" spans="1:8" s="1" customFormat="1" ht="16.899999999999999" customHeight="1">
      <c r="A14" s="11"/>
      <c r="B14" s="12"/>
      <c r="C14" s="23" t="s">
        <v>288</v>
      </c>
      <c r="D14" s="23" t="s">
        <v>289</v>
      </c>
      <c r="E14" s="24" t="s">
        <v>290</v>
      </c>
      <c r="F14" s="25">
        <v>25.876000000000001</v>
      </c>
      <c r="G14" s="11"/>
      <c r="H14" s="12"/>
    </row>
    <row r="15" spans="1:8" s="1" customFormat="1" ht="16.899999999999999" customHeight="1">
      <c r="A15" s="11"/>
      <c r="B15" s="12"/>
      <c r="C15" s="23" t="s">
        <v>294</v>
      </c>
      <c r="D15" s="23" t="s">
        <v>295</v>
      </c>
      <c r="E15" s="24" t="s">
        <v>290</v>
      </c>
      <c r="F15" s="25">
        <v>491.64400000000001</v>
      </c>
      <c r="G15" s="11"/>
      <c r="H15" s="12"/>
    </row>
    <row r="16" spans="1:8" s="1" customFormat="1" ht="16.899999999999999" customHeight="1">
      <c r="A16" s="11"/>
      <c r="B16" s="12"/>
      <c r="C16" s="19" t="s">
        <v>86</v>
      </c>
      <c r="D16" s="20" t="s">
        <v>1</v>
      </c>
      <c r="E16" s="21" t="s">
        <v>1</v>
      </c>
      <c r="F16" s="22">
        <v>17.22</v>
      </c>
      <c r="G16" s="11"/>
      <c r="H16" s="12"/>
    </row>
    <row r="17" spans="1:8" s="1" customFormat="1" ht="16.899999999999999" customHeight="1">
      <c r="A17" s="11"/>
      <c r="B17" s="12"/>
      <c r="C17" s="23" t="s">
        <v>86</v>
      </c>
      <c r="D17" s="23" t="s">
        <v>87</v>
      </c>
      <c r="E17" s="24" t="s">
        <v>1</v>
      </c>
      <c r="F17" s="25">
        <v>17.22</v>
      </c>
      <c r="G17" s="11"/>
      <c r="H17" s="12"/>
    </row>
    <row r="18" spans="1:8" s="1" customFormat="1" ht="16.899999999999999" customHeight="1">
      <c r="A18" s="11"/>
      <c r="B18" s="12"/>
      <c r="C18" s="26" t="s">
        <v>369</v>
      </c>
      <c r="D18" s="11"/>
      <c r="E18" s="11"/>
      <c r="F18" s="11"/>
      <c r="G18" s="11"/>
      <c r="H18" s="12"/>
    </row>
    <row r="19" spans="1:8" s="1" customFormat="1" ht="16.899999999999999" customHeight="1">
      <c r="A19" s="11"/>
      <c r="B19" s="12"/>
      <c r="C19" s="23" t="s">
        <v>300</v>
      </c>
      <c r="D19" s="23" t="s">
        <v>301</v>
      </c>
      <c r="E19" s="24" t="s">
        <v>290</v>
      </c>
      <c r="F19" s="25">
        <v>17.22</v>
      </c>
      <c r="G19" s="11"/>
      <c r="H19" s="12"/>
    </row>
    <row r="20" spans="1:8" s="1" customFormat="1" ht="16.899999999999999" customHeight="1">
      <c r="A20" s="11"/>
      <c r="B20" s="12"/>
      <c r="C20" s="23" t="s">
        <v>305</v>
      </c>
      <c r="D20" s="23" t="s">
        <v>306</v>
      </c>
      <c r="E20" s="24" t="s">
        <v>290</v>
      </c>
      <c r="F20" s="25">
        <v>327.18</v>
      </c>
      <c r="G20" s="11"/>
      <c r="H20" s="12"/>
    </row>
    <row r="21" spans="1:8" s="1" customFormat="1" ht="7.5" customHeight="1">
      <c r="A21" s="11"/>
      <c r="B21" s="27"/>
      <c r="C21" s="28"/>
      <c r="D21" s="28"/>
      <c r="E21" s="28"/>
      <c r="F21" s="28"/>
      <c r="G21" s="28"/>
      <c r="H21" s="12"/>
    </row>
    <row r="22" spans="1:8" s="1" customFormat="1">
      <c r="A22" s="11"/>
      <c r="B22" s="11"/>
      <c r="C22" s="11"/>
      <c r="D22" s="11"/>
      <c r="E22" s="11"/>
      <c r="F22" s="11"/>
      <c r="G22" s="11"/>
      <c r="H22" s="11"/>
    </row>
  </sheetData>
  <mergeCells count="2">
    <mergeCell ref="D5:F5"/>
    <mergeCell ref="D6:F6"/>
  </mergeCells>
  <pageMargins left="0.75" right="0.75" top="1" bottom="1" header="0.5" footer="0.5"/>
  <pageSetup paperSize="9" fitToHeight="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Mesto2604 - Oprava chodní...</vt:lpstr>
      <vt:lpstr>Seznam figur</vt:lpstr>
      <vt:lpstr>'Mesto2604 - Oprava chodní...'!Názvy_tisku</vt:lpstr>
      <vt:lpstr>'Rekapitulace stavby'!Názvy_tisku</vt:lpstr>
      <vt:lpstr>'Seznam figur'!Názvy_tisku</vt:lpstr>
      <vt:lpstr>'Mesto2604 - Oprava chodní...'!Oblast_tisku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Fajfrová</dc:creator>
  <cp:lastModifiedBy>Hermannová Dagmar, Ing.</cp:lastModifiedBy>
  <dcterms:created xsi:type="dcterms:W3CDTF">2026-02-11T08:24:00Z</dcterms:created>
  <dcterms:modified xsi:type="dcterms:W3CDTF">2026-02-12T13:05:28Z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8284D362152A4B099F08D4A5875B6367_13</vt:lpwstr>
  </property>
  <property fmtid="{D5CDD505-2E9C-101B-9397-08002B2CF9AE}" pid="3" name="KSOProductBuildVer">
    <vt:lpwstr>1033-12.2.0.22549</vt:lpwstr>
  </property>
</Properties>
</file>